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20" windowHeight="8670" activeTab="0"/>
  </bookViews>
  <sheets>
    <sheet name="8-НКРЕКП-вода " sheetId="1" r:id="rId1"/>
    <sheet name="додаток 8.1" sheetId="2" r:id="rId2"/>
    <sheet name="додаток 8.2" sheetId="3" r:id="rId3"/>
    <sheet name="для пояснень" sheetId="4" r:id="rId4"/>
    <sheet name="ПЕРЕВІРКА" sheetId="5" state="hidden" r:id="rId5"/>
  </sheets>
  <definedNames>
    <definedName name="_xlfn.IFERROR" hidden="1">#NAME?</definedName>
    <definedName name="_xlnm.Print_Titles" localSheetId="1">'додаток 8.1'!$5:$10</definedName>
    <definedName name="_xlnm.Print_Titles" localSheetId="4">'ПЕРЕВІРКА'!$B:$B,'ПЕРЕВІРКА'!$3:$4</definedName>
    <definedName name="квартал">'8-НКРЕКП-вода '!$C$153:$C$156</definedName>
    <definedName name="_xlnm.Print_Area" localSheetId="0">'8-НКРЕКП-вода '!$B$1:$R$134</definedName>
    <definedName name="_xlnm.Print_Area" localSheetId="1">'додаток 8.1'!$B$2:$H$155</definedName>
    <definedName name="_xlnm.Print_Area" localSheetId="2">'додаток 8.2'!$B$1:$M$33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Світлана Шкурко</author>
  </authors>
  <commentList>
    <comment ref="F24" authorId="0">
      <text>
        <r>
          <rPr>
            <sz val="14"/>
            <rFont val="Tahoma"/>
            <family val="2"/>
          </rPr>
          <t xml:space="preserve"> Дані "ураховано в тарифах" у квартальних звітах по усіх статтях витрат визначаються виходячи з  </t>
        </r>
        <r>
          <rPr>
            <sz val="20"/>
            <rFont val="Tahoma"/>
            <family val="2"/>
          </rPr>
          <t>кількості днів</t>
        </r>
        <r>
          <rPr>
            <sz val="14"/>
            <rFont val="Tahoma"/>
            <family val="2"/>
          </rPr>
          <t xml:space="preserve"> у звітному періоді, а не кількості місяців!</t>
        </r>
      </text>
    </comment>
    <comment ref="L24" authorId="0">
      <text>
        <r>
          <rPr>
            <sz val="14"/>
            <rFont val="Tahoma"/>
            <family val="2"/>
          </rPr>
          <t xml:space="preserve"> Дані "ураховано в тарифах" у квартальних звітах по усіх статтях витрат визначаються виходячи з  </t>
        </r>
        <r>
          <rPr>
            <sz val="20"/>
            <rFont val="Tahoma"/>
            <family val="2"/>
          </rPr>
          <t>кількості днів</t>
        </r>
        <r>
          <rPr>
            <sz val="14"/>
            <rFont val="Tahoma"/>
            <family val="2"/>
          </rPr>
          <t xml:space="preserve"> у звітному періоді, а не кількості місяців!</t>
        </r>
      </text>
    </comment>
  </commentList>
</comments>
</file>

<file path=xl/sharedStrings.xml><?xml version="1.0" encoding="utf-8"?>
<sst xmlns="http://schemas.openxmlformats.org/spreadsheetml/2006/main" count="909" uniqueCount="420">
  <si>
    <t>ЗВІТНІСТЬ</t>
  </si>
  <si>
    <t>Подають</t>
  </si>
  <si>
    <t>№ з/п</t>
  </si>
  <si>
    <t>Одиниця
виміру</t>
  </si>
  <si>
    <t>Код рядка </t>
  </si>
  <si>
    <t>Централізоване водопостачання</t>
  </si>
  <si>
    <t>Централізоване водовідведення</t>
  </si>
  <si>
    <t>фактично </t>
  </si>
  <si>
    <t>А </t>
  </si>
  <si>
    <t>Б</t>
  </si>
  <si>
    <t>В</t>
  </si>
  <si>
    <t>Г</t>
  </si>
  <si>
    <t>тис. грн</t>
  </si>
  <si>
    <t>005</t>
  </si>
  <si>
    <t>1.1</t>
  </si>
  <si>
    <t>010</t>
  </si>
  <si>
    <t>1.1.1</t>
  </si>
  <si>
    <t>020</t>
  </si>
  <si>
    <t>025</t>
  </si>
  <si>
    <t>030</t>
  </si>
  <si>
    <t>035</t>
  </si>
  <si>
    <t>040</t>
  </si>
  <si>
    <t>045</t>
  </si>
  <si>
    <t>050</t>
  </si>
  <si>
    <t>1.1.2</t>
  </si>
  <si>
    <t>витрати на оплату праці </t>
  </si>
  <si>
    <t>055</t>
  </si>
  <si>
    <t>1.1.3</t>
  </si>
  <si>
    <t>1.1.4</t>
  </si>
  <si>
    <t>070</t>
  </si>
  <si>
    <t>075</t>
  </si>
  <si>
    <t>080</t>
  </si>
  <si>
    <t>085</t>
  </si>
  <si>
    <t>1.2</t>
  </si>
  <si>
    <t>090</t>
  </si>
  <si>
    <t>1.2.1</t>
  </si>
  <si>
    <t>095</t>
  </si>
  <si>
    <t>100</t>
  </si>
  <si>
    <t>1.2.3</t>
  </si>
  <si>
    <t>110</t>
  </si>
  <si>
    <t>1.2.4</t>
  </si>
  <si>
    <t>115</t>
  </si>
  <si>
    <t>120</t>
  </si>
  <si>
    <t>125</t>
  </si>
  <si>
    <t>2</t>
  </si>
  <si>
    <t>130</t>
  </si>
  <si>
    <t>2.1</t>
  </si>
  <si>
    <t>135</t>
  </si>
  <si>
    <t>140</t>
  </si>
  <si>
    <t>145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</si>
  <si>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</si>
  <si>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</si>
  <si>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</si>
  <si>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</si>
  <si>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</si>
  <si>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</si>
  <si>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</si>
  <si>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</si>
  <si>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</si>
  <si>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5.1</t>
  </si>
  <si>
    <t>електроенергія</t>
  </si>
  <si>
    <t>5.2</t>
  </si>
  <si>
    <t>5.3</t>
  </si>
  <si>
    <t>5.4</t>
  </si>
  <si>
    <t>5.6</t>
  </si>
  <si>
    <t>6</t>
  </si>
  <si>
    <t>7</t>
  </si>
  <si>
    <t>Повна собівартість продукції (послуг)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</si>
  <si>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</si>
  <si>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</si>
  <si>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</si>
  <si>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</si>
  <si>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</si>
  <si>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</si>
  <si>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</si>
  <si>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</si>
  <si>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</si>
  <si>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</si>
  <si>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</si>
  <si>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грн</t>
  </si>
  <si>
    <t>21</t>
  </si>
  <si>
    <t>22</t>
  </si>
  <si>
    <t>23</t>
  </si>
  <si>
    <t>24</t>
  </si>
  <si>
    <t>25</t>
  </si>
  <si>
    <t>26</t>
  </si>
  <si>
    <t>осіб</t>
  </si>
  <si>
    <t>27</t>
  </si>
  <si>
    <t>28</t>
  </si>
  <si>
    <t>29</t>
  </si>
  <si>
    <t>30</t>
  </si>
  <si>
    <t xml:space="preserve"> тис. грн</t>
  </si>
  <si>
    <t>31</t>
  </si>
  <si>
    <t>32</t>
  </si>
  <si>
    <t>33</t>
  </si>
  <si>
    <t>34</t>
  </si>
  <si>
    <t>35</t>
  </si>
  <si>
    <t>36</t>
  </si>
  <si>
    <t>тис. кВт∙год</t>
  </si>
  <si>
    <t>Термін  подання</t>
  </si>
  <si>
    <t>17</t>
  </si>
  <si>
    <t>прямі витрати на оплату праці </t>
  </si>
  <si>
    <t>відрахування на соціальні заходи</t>
  </si>
  <si>
    <t>1.2.2.</t>
  </si>
  <si>
    <t>витрати на оплату праці</t>
  </si>
  <si>
    <t>№ з/п з форми 8-НКРЕКП</t>
  </si>
  <si>
    <t>2.2</t>
  </si>
  <si>
    <t>5.7</t>
  </si>
  <si>
    <t>16</t>
  </si>
  <si>
    <t>5.8</t>
  </si>
  <si>
    <t>амортизація</t>
  </si>
  <si>
    <t>060</t>
  </si>
  <si>
    <t>065</t>
  </si>
  <si>
    <t>105</t>
  </si>
  <si>
    <t>1.1.5</t>
  </si>
  <si>
    <t>1.1.6</t>
  </si>
  <si>
    <t>реагенти</t>
  </si>
  <si>
    <t xml:space="preserve">Фінансові та інші доходи </t>
  </si>
  <si>
    <t>підкачка води іншими суб'єктами господарювання</t>
  </si>
  <si>
    <t>податки та збори</t>
  </si>
  <si>
    <t>Повна собівартість одиниці продукції (послуги)</t>
  </si>
  <si>
    <t xml:space="preserve">Середньомісячні витрати на оплату праці  штатного працівника </t>
  </si>
  <si>
    <t>Фінансовий результат від операційної діяльності (прибуток/збиток)</t>
  </si>
  <si>
    <t>Показники</t>
  </si>
  <si>
    <t xml:space="preserve">Інша діяльність, фактично </t>
  </si>
  <si>
    <t>Податок на прибуток </t>
  </si>
  <si>
    <t>Чистий фінансовий результат (прибуток/збиток)</t>
  </si>
  <si>
    <t xml:space="preserve">Собівартість продукції (послуг), за вирахуванням витрат рядка 145 </t>
  </si>
  <si>
    <t>грн/кВт∙год</t>
  </si>
  <si>
    <t>І класу напруги</t>
  </si>
  <si>
    <t>ІІ класу напруги</t>
  </si>
  <si>
    <t>Первісна вартість необоротних активів:</t>
  </si>
  <si>
    <t>Залишкова вартість необоротних активів:</t>
  </si>
  <si>
    <t>Знос необоротних активів:</t>
  </si>
  <si>
    <t>5.9</t>
  </si>
  <si>
    <t>Найменування показників</t>
  </si>
  <si>
    <t>Звіт про фінансові результати та виконання структури тарифів з ліцензованих видів діяльності</t>
  </si>
  <si>
    <t xml:space="preserve">матеріальні витрати на ремонти </t>
  </si>
  <si>
    <t>ремонти підрядним способом</t>
  </si>
  <si>
    <t>Розрахунковий прибуток</t>
  </si>
  <si>
    <t>11.1</t>
  </si>
  <si>
    <t>37</t>
  </si>
  <si>
    <t>4.2</t>
  </si>
  <si>
    <t>280</t>
  </si>
  <si>
    <t>за</t>
  </si>
  <si>
    <t>Одиниця виміру</t>
  </si>
  <si>
    <t>Код рядка</t>
  </si>
  <si>
    <r>
      <t>інші фінансові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витрати</t>
    </r>
  </si>
  <si>
    <t>Звіт про фінансові результати та виконання структури тарифів за видами діяльності ліцензіата</t>
  </si>
  <si>
    <t>Балансова вартість основних засобів і нематеріальних активів відповідно до вимог Податкового кодексу України</t>
  </si>
  <si>
    <t>Амортизація відповідно до вимог Податкового кодексу України</t>
  </si>
  <si>
    <t>Інші операційні доходи (розшифрувати)</t>
  </si>
  <si>
    <t>орендна плата цілісного майнового комплексу, концесійні платежі</t>
  </si>
  <si>
    <t>1.2.4.1</t>
  </si>
  <si>
    <t>1.2.4.2</t>
  </si>
  <si>
    <t>1.2.4.3</t>
  </si>
  <si>
    <t>1.2.4.4</t>
  </si>
  <si>
    <t>1.2.4.5</t>
  </si>
  <si>
    <t>1.2.4.6</t>
  </si>
  <si>
    <t>1.2.4.7</t>
  </si>
  <si>
    <t>страхування майна</t>
  </si>
  <si>
    <t>опалення</t>
  </si>
  <si>
    <t>пожежна і сторожова охорона</t>
  </si>
  <si>
    <t>екологічний податок</t>
  </si>
  <si>
    <t>інші витрати</t>
  </si>
  <si>
    <t>2.4.1</t>
  </si>
  <si>
    <t>2.4.2</t>
  </si>
  <si>
    <t>2.4.3</t>
  </si>
  <si>
    <t>2.4.4</t>
  </si>
  <si>
    <t>підготовка і перепідготовка кадрів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</si>
  <si>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</si>
  <si>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</si>
  <si>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</si>
  <si>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</si>
  <si>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</si>
  <si>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</si>
  <si>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</si>
  <si>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</si>
  <si>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</si>
  <si>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</si>
  <si>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</si>
  <si>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4.3</t>
  </si>
  <si>
    <t>рентна плата за користування надрами</t>
  </si>
  <si>
    <t>рентна плата за спеціальне використання води</t>
  </si>
  <si>
    <t>Усього, фактично </t>
  </si>
  <si>
    <t>11.2</t>
  </si>
  <si>
    <t>проведення планових перевірок стану обладнання</t>
  </si>
  <si>
    <t>паливно-мастильні матеріали</t>
  </si>
  <si>
    <t>службові відрядження</t>
  </si>
  <si>
    <t>охорона праці, техніка безпеки</t>
  </si>
  <si>
    <t>удосконалення технології та організації виробництва</t>
  </si>
  <si>
    <t>технологічний контроль за виробничими процесами та якістю</t>
  </si>
  <si>
    <t>підготовка, перепідготовка кадрів</t>
  </si>
  <si>
    <t xml:space="preserve">канцелярські товари </t>
  </si>
  <si>
    <t>охорона праці,  техніка безпеки</t>
  </si>
  <si>
    <t>підготовка, перепідготовка персоналу</t>
  </si>
  <si>
    <t>послуги банків та інших установ з приймання і перерахунку коштів споживачів за послуги з централізованого водопостачання та водовідведення</t>
  </si>
  <si>
    <t>канцелярські товари і виготовлення розрахункових документів з оплати послуг з централізованого водопостачання та водовідведення тощо</t>
  </si>
  <si>
    <t>витрати, пов’язані з утриманням об’єктів соціальної інфраструктури</t>
  </si>
  <si>
    <t>суми визнаних штрафів, пені, неустойки</t>
  </si>
  <si>
    <t>представницькі витрати</t>
  </si>
  <si>
    <t>суми коштів або вартість товарів, що добровільно перераховуються (передаються) іншим юридичним та фізичним особам, у тому числі у вигляді фінансової або матеріальної допомоги, включаючи благодійну, спонсорську та шефську допомогу</t>
  </si>
  <si>
    <t>суми нестачі та втрат від пошкодження цінностей</t>
  </si>
  <si>
    <t>вартість реалізованих виробничих запасів</t>
  </si>
  <si>
    <t>ураховано в тарифах</t>
  </si>
  <si>
    <t>інформаційні послуги, безпосередньо пов'язані із збутом послуг з централізованого водопостачання та водовідведення</t>
  </si>
  <si>
    <t>витрати на дослідження і розробки</t>
  </si>
  <si>
    <t>плата за землю</t>
  </si>
  <si>
    <t xml:space="preserve">Респондент: </t>
  </si>
  <si>
    <t>Місцезнаходження:</t>
  </si>
  <si>
    <t>Найменування суб'єкта господарювання:</t>
  </si>
  <si>
    <t>Обсяг водопостачання/водовідведення для здійснення інших видів діяльності ліцензіата</t>
  </si>
  <si>
    <t>Обсяг придбаної води/відведення стічних вод</t>
  </si>
  <si>
    <t xml:space="preserve">Загальний обсяг зобов'язань за кредитами, позиками, у т. ч.: </t>
  </si>
  <si>
    <t>Виробнича собівартість продукції  (послуг), у т. ч.:</t>
  </si>
  <si>
    <t xml:space="preserve">Загальновиробничі витрати, у т. ч.: </t>
  </si>
  <si>
    <t>Адміністративні витрати, у т. ч.:</t>
  </si>
  <si>
    <t xml:space="preserve">Витрати на збут, у т. ч.:  </t>
  </si>
  <si>
    <t xml:space="preserve">Форма № 8-НКРЕКП-водопостачання/водовідведення (квартальна) </t>
  </si>
  <si>
    <t>(ініціали, прізвище)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</si>
  <si>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</si>
  <si>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</si>
  <si>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</si>
  <si>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Середньооблікова кількість штатних працівників</t>
  </si>
  <si>
    <t>20__  року</t>
  </si>
  <si>
    <t xml:space="preserve">електронна адреса виконавця: </t>
  </si>
  <si>
    <t>решта прямих витрат</t>
  </si>
  <si>
    <t>решта витрат операційної діяльності</t>
  </si>
  <si>
    <t>4.4</t>
  </si>
  <si>
    <t>4.5</t>
  </si>
  <si>
    <t>4.6</t>
  </si>
  <si>
    <t>4.7</t>
  </si>
  <si>
    <t>4.8</t>
  </si>
  <si>
    <t>…</t>
  </si>
  <si>
    <t>решта загальновиробничих витрат</t>
  </si>
  <si>
    <t>решта адміністративних витрат</t>
  </si>
  <si>
    <t>решта витрат на збут</t>
  </si>
  <si>
    <t>електроенергія для загальновиробничих потреб (освітлення)</t>
  </si>
  <si>
    <t>електроенергія для адміністративних потреб (освітлення)</t>
  </si>
  <si>
    <t>теплова енергія для загальновиробничих потреб (опалення)</t>
  </si>
  <si>
    <t>інші матеріальні витрати</t>
  </si>
  <si>
    <t>3.4.12</t>
  </si>
  <si>
    <t>11.3</t>
  </si>
  <si>
    <t>безнадійна дебіторська заборгованість, яка включена до резерву сумнівних боргів</t>
  </si>
  <si>
    <t>4.1.1</t>
  </si>
  <si>
    <t>списана у звітному періоді безнадійна дебіторська заборгованість</t>
  </si>
  <si>
    <t>Розрахунковий фінансовий результат (за доходами рядка 245 та витратами рядка 315)</t>
  </si>
  <si>
    <t>до 25 числа місяця, наступного за звітним періодом</t>
  </si>
  <si>
    <t>тис. куб. м</t>
  </si>
  <si>
    <t>грн/куб. м</t>
  </si>
  <si>
    <t>орендна плата</t>
  </si>
  <si>
    <t xml:space="preserve"> </t>
  </si>
  <si>
    <t xml:space="preserve"> кВт∙год/куб. м          </t>
  </si>
  <si>
    <t>Розшифрування окремих рядків форми № 8-НКРЕКП-водопостачання/водовідведення (квартальна)</t>
  </si>
  <si>
    <t>електроенергія для технологічних потреб</t>
  </si>
  <si>
    <t>Витрати операційної діяльності, у т. ч.:</t>
  </si>
  <si>
    <t>Інші операційні доходи (розшифрувати):</t>
  </si>
  <si>
    <t>Середньооблікова кількість усіх працівників в еквіваленті повної зайнятості</t>
  </si>
  <si>
    <t>Середньомісячні витрати на оплату праці працівника в еквіваленті повної зайнятості</t>
  </si>
  <si>
    <t>Тут ліцензіат може навести пояснення до звітів у випадку необхідності.</t>
  </si>
  <si>
    <t>285</t>
  </si>
  <si>
    <t xml:space="preserve">централізоване водопостачання та/або централізоване водовідведення іншими суб'єктами господарювання </t>
  </si>
  <si>
    <r>
      <t>Фінансові витрати</t>
    </r>
    <r>
      <rPr>
        <b/>
        <sz val="18"/>
        <color indexed="10"/>
        <rFont val="Times New Roman"/>
        <family val="1"/>
      </rPr>
      <t xml:space="preserve"> </t>
    </r>
  </si>
  <si>
    <t xml:space="preserve">Обсяг спожитої активної електроенергії, у т. ч.:  </t>
  </si>
  <si>
    <t>5.5</t>
  </si>
  <si>
    <t>Прямі витрати, у т. ч.:</t>
  </si>
  <si>
    <t>внески на регулювання</t>
  </si>
  <si>
    <t>плата за розрахунково-касове обслуговування та інші послуги банків</t>
  </si>
  <si>
    <t>Чистий дохід від реалізації продукції (послуг)</t>
  </si>
  <si>
    <t>Код ЄДРПОУ:</t>
  </si>
  <si>
    <t>11.4</t>
  </si>
  <si>
    <t>Фінансовий результат до оподаткування (прибуток/збиток)</t>
  </si>
  <si>
    <t>1.1.7</t>
  </si>
  <si>
    <t>1.1.8</t>
  </si>
  <si>
    <t>1.1.9</t>
  </si>
  <si>
    <t>1.1.9.1</t>
  </si>
  <si>
    <t>1.1.9.2</t>
  </si>
  <si>
    <t>1.1.9.3</t>
  </si>
  <si>
    <t>5.10</t>
  </si>
  <si>
    <t>5.11</t>
  </si>
  <si>
    <t>5.12</t>
  </si>
  <si>
    <t>телефон: ____________________</t>
  </si>
  <si>
    <t>заборгованість на початок року</t>
  </si>
  <si>
    <t>номер мобільного телефону виконавця</t>
  </si>
  <si>
    <t>Централізоване водопостачання, фактично</t>
  </si>
  <si>
    <t>телефон виконавця: _______________________________________</t>
  </si>
  <si>
    <t>Централізоване водопостачання  та централізоване  водовідведення, усього</t>
  </si>
  <si>
    <t>усього</t>
  </si>
  <si>
    <t>Централізоване водовідведення, фактично</t>
  </si>
  <si>
    <t>Централізоване водопостачання та  централізоване  водовідведення, усього</t>
  </si>
  <si>
    <t>Централізоване водопостачання та централізоване  водовідведення, усього</t>
  </si>
  <si>
    <t>без урахування коштів для встановлення вузлів КО</t>
  </si>
  <si>
    <t>кошти для встановлення вузлів КО</t>
  </si>
  <si>
    <r>
      <t>Інші  витрати операційної діяльності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(розшифрувати)</t>
    </r>
  </si>
  <si>
    <t>Абонентське обслуговування, фактично</t>
  </si>
  <si>
    <r>
      <t xml:space="preserve">інші прямі витрати </t>
    </r>
    <r>
      <rPr>
        <sz val="14"/>
        <rFont val="Times New Roman"/>
        <family val="1"/>
      </rPr>
      <t>(розшифрувати гр. 6, 8 )</t>
    </r>
  </si>
  <si>
    <r>
      <t xml:space="preserve">інші адміністративні витрати </t>
    </r>
    <r>
      <rPr>
        <sz val="14"/>
        <rFont val="Times New Roman"/>
        <family val="1"/>
      </rPr>
      <t>(розшифрувати гр. 6, 8 )</t>
    </r>
  </si>
  <si>
    <t>інші витрати на збут (розшифрувати гр. 6, 8 )</t>
  </si>
  <si>
    <r>
      <t xml:space="preserve">інші </t>
    </r>
    <r>
      <rPr>
        <sz val="14"/>
        <rFont val="Times New Roman"/>
        <family val="1"/>
      </rPr>
      <t>загальновиробничі</t>
    </r>
    <r>
      <rPr>
        <sz val="16"/>
        <rFont val="Times New Roman"/>
        <family val="1"/>
      </rPr>
      <t xml:space="preserve"> витрати (розшифрувати гр. 6, 8 )</t>
    </r>
  </si>
  <si>
    <t>заборгованість на початок кварталу</t>
  </si>
  <si>
    <t>оплачено з початку року</t>
  </si>
  <si>
    <t>Прибуток/збиток на одиницю продукції (послуг) за доходами рядка 245 та витратами рядка 315</t>
  </si>
  <si>
    <t>у т. ч. суб'єктам господарювання у сфері централізованого водопостачання та/або централізованого водовідведення</t>
  </si>
  <si>
    <t>Обсяг реалізованої продукції (послуг), усього</t>
  </si>
  <si>
    <t>14.1</t>
  </si>
  <si>
    <t>22.1</t>
  </si>
  <si>
    <t>30.1</t>
  </si>
  <si>
    <t>31.1</t>
  </si>
  <si>
    <t>32.1</t>
  </si>
  <si>
    <t>38</t>
  </si>
  <si>
    <t>39</t>
  </si>
  <si>
    <t>41.1</t>
  </si>
  <si>
    <t>41.2</t>
  </si>
  <si>
    <t>41.3</t>
  </si>
  <si>
    <t>Наростаючим підсумком з початку року</t>
  </si>
  <si>
    <t>Заборгованість на кінець звітного періоду</t>
  </si>
  <si>
    <t>Вартість одиниці куб.м</t>
  </si>
  <si>
    <t>електроенергія для збутових потреб (освітлення)</t>
  </si>
  <si>
    <t>081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</si>
  <si>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</si>
  <si>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</si>
  <si>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</si>
  <si>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</si>
  <si>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</si>
  <si>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</si>
  <si>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</si>
  <si>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</si>
  <si>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</si>
  <si>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</si>
  <si>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</si>
  <si>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1.2.5.11</t>
  </si>
  <si>
    <t>1.2.5.12</t>
  </si>
  <si>
    <t>1.2.5.13</t>
  </si>
  <si>
    <t>1.2.5.14</t>
  </si>
  <si>
    <t>1.2.5.15</t>
  </si>
  <si>
    <t>витрати, пов'язані зі сплатою податків, зборів та інших, передбачених законодавством, обов'язкових платежів (розшифрувати гр. 6, 8 )</t>
  </si>
  <si>
    <t>інші податки, збори та платежі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</si>
  <si>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</si>
  <si>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</si>
  <si>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</si>
  <si>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</si>
  <si>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</si>
  <si>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</si>
  <si>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</si>
  <si>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</si>
  <si>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</si>
  <si>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</si>
  <si>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</si>
  <si>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</si>
  <si>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</si>
  <si>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106</t>
  </si>
  <si>
    <t>ЗАТВЕРДЖЕНО
Постанова Національної комісії, що здійснює державне регулювання у сферах енергетики та комунальних послуг,
від 31.05.2017 № 717</t>
  </si>
  <si>
    <t>За останній квартал звітного періоду</t>
  </si>
  <si>
    <t>оплачено за квартал</t>
  </si>
  <si>
    <t xml:space="preserve">Розрахунковий чистий дохід від реалізації продукції (послуг) та від централізованого водопостачання/водовідведення для інших видів діяльності ліцензіата </t>
  </si>
  <si>
    <t>Середня вартість 1 куб. м придбаної води/відведення стічних вод</t>
  </si>
  <si>
    <r>
      <t>Середня вартість 1 кВт</t>
    </r>
    <r>
      <rPr>
        <sz val="16"/>
        <color indexed="8"/>
        <rFont val="Calibri"/>
        <family val="2"/>
      </rPr>
      <t>∙</t>
    </r>
    <r>
      <rPr>
        <sz val="16"/>
        <color indexed="8"/>
        <rFont val="Times New Roman"/>
        <family val="1"/>
      </rPr>
      <t>год спожитої електроенергії, у т.ч.:</t>
    </r>
  </si>
  <si>
    <t>пально-мастильні матеріали</t>
  </si>
  <si>
    <t>Компенсація витрат або зменшення складових тарифів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</si>
  <si>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</si>
  <si>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Додаток  1 до звіту за формою № 8-НКРЕКП-водопостачання/водовідведення (квартальна)</t>
  </si>
  <si>
    <t xml:space="preserve">Централізоване водопостачання </t>
  </si>
  <si>
    <t xml:space="preserve">Централізоване водовідведення </t>
  </si>
  <si>
    <t>43</t>
  </si>
  <si>
    <t>42</t>
  </si>
  <si>
    <t>42.1</t>
  </si>
  <si>
    <t>42.2</t>
  </si>
  <si>
    <t>42.3</t>
  </si>
  <si>
    <t>43.1</t>
  </si>
  <si>
    <t>43.2</t>
  </si>
  <si>
    <t>43.3</t>
  </si>
  <si>
    <t>Додаток  2 до звіту за формою № 8-НКРЕКП-водопостачання/водовідведення (квартальна)</t>
  </si>
  <si>
    <t xml:space="preserve">Розрахунки за кредитом (позикою тощо) згідно з угодою від </t>
  </si>
  <si>
    <t>основна сума кредиту, позики</t>
  </si>
  <si>
    <t>відсотки за кредитом, позикою</t>
  </si>
  <si>
    <t xml:space="preserve">Централізоване водопостачання та централізоване водовідведення </t>
  </si>
  <si>
    <t>телефон виконавця: _______________________________</t>
  </si>
  <si>
    <t>Продовження додатка 8</t>
  </si>
  <si>
    <t>Продовження додатка 1 до звіту за формою № 8-НКРЕКП-водопостачання/водовідведення (квартальна)</t>
  </si>
  <si>
    <t>з них: виробничих</t>
  </si>
  <si>
    <t>з них: відшкодування різниці в тарифах</t>
  </si>
  <si>
    <t>з них: інші витрати операційної діяльності, що не можуть включатися до складу витрат при формуванні  тарифу</t>
  </si>
  <si>
    <t>Додаток 8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
(пункт 3.8 )</t>
  </si>
  <si>
    <t>витрати, пов'язані зі сплатою податків, зборів та інших, передбачених законодавством обов'язкових платежів у складі загальновиробничих витрат</t>
  </si>
  <si>
    <t>витрати, пов'язані зі сплатою податків, зборів та інших, передбачених законодавством обов'язкових платежів у складі адміністративних витрат</t>
  </si>
  <si>
    <t>кошти, отримані з місцевих бюджетів для здійснення діяльності з централізованого водопостачання та водовідведення (у т. ч. на оплату електроенергії, податків, зборів тощо)</t>
  </si>
  <si>
    <t>Ураховано 
в тарифах 
на звітний рік 
у цілому</t>
  </si>
  <si>
    <t>(реквізити кредитної угоди)</t>
  </si>
  <si>
    <t>1.2.5.16</t>
  </si>
  <si>
    <t>37.1</t>
  </si>
  <si>
    <t>37.2</t>
  </si>
  <si>
    <t>тис. кВАр*год</t>
  </si>
  <si>
    <t>40</t>
  </si>
  <si>
    <t>Обсяг реактивної електроенергії</t>
  </si>
  <si>
    <t>230</t>
  </si>
  <si>
    <t>Інші витрати (розшифрувати)</t>
  </si>
  <si>
    <t>Інші витрати (розшифрувати гр. 6, 8 )</t>
  </si>
  <si>
    <t>12.1</t>
  </si>
  <si>
    <t>12.2</t>
  </si>
  <si>
    <t>12.3</t>
  </si>
  <si>
    <t>12.4</t>
  </si>
  <si>
    <t xml:space="preserve">Обсяг спожитої активної електроенергії на одиницю продукції (послуг) </t>
  </si>
  <si>
    <t>виникло зобов'язань до оплати з початку року</t>
  </si>
  <si>
    <t>виникло зобов'язань до оплати за квартал</t>
  </si>
  <si>
    <t>5.1.1</t>
  </si>
  <si>
    <t>5.1.1.1</t>
  </si>
  <si>
    <t>5.1.1.2</t>
  </si>
  <si>
    <t>5.1.2</t>
  </si>
  <si>
    <t>витрати за перетікання реактивної електроенергії</t>
  </si>
  <si>
    <t>39.1</t>
  </si>
  <si>
    <t>39.2</t>
  </si>
  <si>
    <t>41</t>
  </si>
  <si>
    <t>витрати на спожиту активну електроенергію, у т. ч.:</t>
  </si>
  <si>
    <t>Середня вартість реактивної електроенергії</t>
  </si>
  <si>
    <t>грн/кВАр∙год</t>
  </si>
  <si>
    <t>Слід наводити номер рядка та графи у поясненнях</t>
  </si>
  <si>
    <t>Показник та номер рядка</t>
  </si>
  <si>
    <t xml:space="preserve">Cуб’єкти господарювання, що мають ліцензію на провадження господарської діяльності з централізованого водопостачання та/або централізованого водовідведення Національній комісії, що здійснює державне регулювання у сферах енергетики та комунальних послуг, та її територіальному органу у відповідному регіоні </t>
  </si>
  <si>
    <t>Межа відхилення від плану</t>
  </si>
  <si>
    <t>Можливі некоректні дані або дані, що потребують пояснення причин відхилення від плану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</si>
</sst>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"/>
    <numFmt numFmtId="165" formatCode="0.0000"/>
    <numFmt numFmtId="166" formatCode="#,##0.0000_ ;[Red]\-#,##0.0000\ "/>
    <numFmt numFmtId="167" formatCode="#,##0.000_ ;[Red]\-#,##0.000\ "/>
    <numFmt numFmtId="168" formatCode="#,##0.00_ ;[Red]\-#,##0.00\ "/>
    <numFmt numFmtId="169" formatCode="#,##0_ ;[Red]\-#,##0\ "/>
    <numFmt numFmtId="170" formatCode="_-* #,##0.00[$₴-422]_-;\-* #,##0.00[$₴-422]_-;_-* &quot;-&quot;??[$₴-422]_-;_-@_-"/>
    <numFmt numFmtId="171" formatCode="#,##0.000_ ;[Red]\-#,##0.000;[Color48]#,##0.000"/>
    <numFmt numFmtId="172" formatCode="#,##0.00_ ;[Red]\-#,##0.00;[Color48]#,##0.00"/>
    <numFmt numFmtId="173" formatCode="#,##0.0000_ ;[Red]\-#,##0.0000;[Color48]#,##0.0000"/>
    <numFmt numFmtId="174" formatCode="#,##0.0_ ;[Red]\-#,##0.0;[Color48]#,##0.0"/>
    <numFmt numFmtId="175" formatCode="#,##0_ ;[Red]\-#,##0;[Color48]#,##0"/>
  </numFmts>
  <fonts count="123">
    <font>
      <sz val="10"/>
      <name val="Arial Cyr"/>
      <family val="0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30"/>
      <name val="Times New Roman"/>
      <family val="1"/>
    </font>
    <font>
      <sz val="21"/>
      <name val="Arial"/>
      <family val="2"/>
    </font>
    <font>
      <sz val="24"/>
      <name val="Times New Roman"/>
      <family val="1"/>
    </font>
    <font>
      <sz val="2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21"/>
      <name val="Arial Cyr"/>
      <family val="0"/>
    </font>
    <font>
      <sz val="24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21"/>
      <color indexed="60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2"/>
    </font>
    <font>
      <sz val="14"/>
      <name val="Arial"/>
      <family val="2"/>
    </font>
    <font>
      <sz val="15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sz val="12"/>
      <color indexed="8"/>
      <name val="Times New Roman"/>
      <family val="2"/>
    </font>
    <font>
      <sz val="2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b/>
      <sz val="10"/>
      <color indexed="8"/>
      <name val="Times New Roman"/>
      <family val="1"/>
    </font>
    <font>
      <b/>
      <sz val="16"/>
      <name val="Arial"/>
      <family val="2"/>
    </font>
    <font>
      <b/>
      <sz val="17"/>
      <name val="Times New Roman"/>
      <family val="1"/>
    </font>
    <font>
      <b/>
      <sz val="26"/>
      <color indexed="60"/>
      <name val="Times New Roman"/>
      <family val="1"/>
    </font>
    <font>
      <sz val="8"/>
      <name val="Times New Roman"/>
      <family val="1"/>
    </font>
    <font>
      <sz val="22"/>
      <color indexed="9"/>
      <name val="Times New Roman"/>
      <family val="2"/>
    </font>
    <font>
      <sz val="20"/>
      <color indexed="4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20"/>
      <color indexed="8"/>
      <name val="Times New Roman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Tahoma"/>
      <family val="2"/>
    </font>
    <font>
      <sz val="20"/>
      <name val="Tahoma"/>
      <family val="2"/>
    </font>
    <font>
      <sz val="9"/>
      <name val="Arial Cyr"/>
      <family val="0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i/>
      <sz val="20"/>
      <color indexed="30"/>
      <name val="Times New Roman"/>
      <family val="1"/>
    </font>
    <font>
      <sz val="16"/>
      <color indexed="9"/>
      <name val="Times New Roman"/>
      <family val="2"/>
    </font>
    <font>
      <b/>
      <i/>
      <strike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20"/>
      <color indexed="60"/>
      <name val="Times New Roman"/>
      <family val="1"/>
    </font>
    <font>
      <b/>
      <sz val="14"/>
      <color indexed="60"/>
      <name val="Times New Roman"/>
      <family val="1"/>
    </font>
    <font>
      <sz val="10"/>
      <color indexed="10"/>
      <name val="Arial Cyr"/>
      <family val="0"/>
    </font>
    <font>
      <sz val="8"/>
      <color indexed="60"/>
      <name val="Arial Cyr"/>
      <family val="0"/>
    </font>
    <font>
      <b/>
      <sz val="22"/>
      <color indexed="60"/>
      <name val="Times New Roman"/>
      <family val="1"/>
    </font>
    <font>
      <b/>
      <sz val="18"/>
      <color indexed="60"/>
      <name val="Times New Roman"/>
      <family val="1"/>
    </font>
    <font>
      <i/>
      <sz val="12"/>
      <color indexed="30"/>
      <name val="Times New Roman"/>
      <family val="1"/>
    </font>
    <font>
      <sz val="14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4"/>
      <color indexed="30"/>
      <name val="Times New Roman"/>
      <family val="1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57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i/>
      <sz val="20"/>
      <color rgb="FF0070C0"/>
      <name val="Times New Roman"/>
      <family val="1"/>
    </font>
    <font>
      <sz val="16"/>
      <color theme="0"/>
      <name val="Times New Roman"/>
      <family val="2"/>
    </font>
    <font>
      <sz val="22"/>
      <color theme="0"/>
      <name val="Times New Roman"/>
      <family val="2"/>
    </font>
    <font>
      <sz val="16"/>
      <color theme="1"/>
      <name val="Times New Roman"/>
      <family val="1"/>
    </font>
    <font>
      <b/>
      <i/>
      <strike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20"/>
      <color rgb="FFC00000"/>
      <name val="Times New Roman"/>
      <family val="1"/>
    </font>
    <font>
      <b/>
      <sz val="14"/>
      <color rgb="FFC00000"/>
      <name val="Times New Roman"/>
      <family val="1"/>
    </font>
    <font>
      <sz val="10"/>
      <color rgb="FFFF0000"/>
      <name val="Arial Cyr"/>
      <family val="0"/>
    </font>
    <font>
      <sz val="8"/>
      <color rgb="FFC00000"/>
      <name val="Arial Cyr"/>
      <family val="0"/>
    </font>
    <font>
      <b/>
      <sz val="18"/>
      <color rgb="FFC00000"/>
      <name val="Times New Roman"/>
      <family val="1"/>
    </font>
    <font>
      <b/>
      <sz val="22"/>
      <color rgb="FFC00000"/>
      <name val="Times New Roman"/>
      <family val="1"/>
    </font>
    <font>
      <sz val="14"/>
      <color rgb="FFC00000"/>
      <name val="Times New Roman"/>
      <family val="1"/>
    </font>
    <font>
      <b/>
      <sz val="16"/>
      <color rgb="FFC00000"/>
      <name val="Times New Roman"/>
      <family val="1"/>
    </font>
    <font>
      <i/>
      <sz val="12"/>
      <color rgb="FF0070C0"/>
      <name val="Times New Roman"/>
      <family val="1"/>
    </font>
    <font>
      <i/>
      <sz val="14"/>
      <color rgb="FF0070C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</fills>
  <borders count="119">
    <border>
      <left/>
      <right/>
      <top/>
      <bottom/>
      <diagonal/>
    </border>
    <border>
      <left style="hair"/>
      <right style="hair"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 style="hair"/>
      <right style="thin"/>
      <top/>
      <bottom style="thin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 diagonalUp="1" diagonalDown="1">
      <left style="hair"/>
      <right style="hair"/>
      <top style="hair"/>
      <bottom style="hair"/>
      <diagonal style="hair">
        <color theme="1" tint="0.49998000264167786"/>
      </diagonal>
    </border>
    <border diagonalUp="1" diagonalDown="1">
      <left style="hair"/>
      <right style="hair"/>
      <top style="hair"/>
      <bottom style="thin"/>
      <diagonal style="hair">
        <color theme="1" tint="0.49998000264167786"/>
      </diagonal>
    </border>
    <border diagonalUp="1" diagonalDown="1">
      <left style="thin"/>
      <right style="hair"/>
      <top style="hair"/>
      <bottom style="thin"/>
      <diagonal style="hair">
        <color indexed="23"/>
      </diagonal>
    </border>
    <border diagonalUp="1" diagonalDown="1">
      <left style="hair"/>
      <right style="thin"/>
      <top style="hair"/>
      <bottom style="hair"/>
      <diagonal style="hair">
        <color theme="1" tint="0.49998000264167786"/>
      </diagonal>
    </border>
    <border diagonalUp="1" diagonalDown="1">
      <left style="hair"/>
      <right style="thin"/>
      <top style="hair"/>
      <bottom style="hair"/>
      <diagonal style="hair">
        <color indexed="23"/>
      </diagonal>
    </border>
    <border diagonalUp="1" diagonalDown="1">
      <left style="hair"/>
      <right/>
      <top style="hair"/>
      <bottom style="hair"/>
      <diagonal style="hair">
        <color theme="1" tint="0.49998000264167786"/>
      </diagonal>
    </border>
    <border diagonalUp="1" diagonalDown="1">
      <left style="thin"/>
      <right style="hair"/>
      <top style="hair"/>
      <bottom style="hair"/>
      <diagonal style="hair">
        <color indexed="23"/>
      </diagonal>
    </border>
    <border diagonalUp="1" diagonalDown="1">
      <left/>
      <right style="thin"/>
      <top style="hair"/>
      <bottom style="hair"/>
      <diagonal style="hair">
        <color indexed="23"/>
      </diagonal>
    </border>
    <border diagonalUp="1" diagonalDown="1">
      <left/>
      <right style="hair"/>
      <top style="hair"/>
      <bottom style="hair"/>
      <diagonal style="hair">
        <color theme="1" tint="0.49998000264167786"/>
      </diagonal>
    </border>
    <border>
      <left style="hair"/>
      <right style="thin"/>
      <top style="hair"/>
      <bottom style="hair"/>
    </border>
    <border diagonalUp="1" diagonalDown="1">
      <left style="thin"/>
      <right style="hair"/>
      <top style="hair"/>
      <bottom style="hair"/>
      <diagonal style="hair">
        <color theme="1" tint="0.49998000264167786"/>
      </diagonal>
    </border>
    <border diagonalUp="1" diagonalDown="1">
      <left/>
      <right style="hair"/>
      <top style="hair"/>
      <bottom style="thin"/>
      <diagonal style="hair">
        <color theme="1" tint="0.49998000264167786"/>
      </diagonal>
    </border>
    <border diagonalUp="1" diagonalDown="1">
      <left style="hair"/>
      <right style="thin"/>
      <top style="hair"/>
      <bottom style="thin"/>
      <diagonal style="hair">
        <color theme="1" tint="0.49998000264167786"/>
      </diagonal>
    </border>
    <border diagonalUp="1" diagonalDown="1">
      <left style="hair"/>
      <right style="thin"/>
      <top style="hair"/>
      <bottom style="thin"/>
      <diagonal style="hair">
        <color indexed="23"/>
      </diagonal>
    </border>
    <border diagonalUp="1" diagonalDown="1">
      <left/>
      <right style="thin"/>
      <top style="hair"/>
      <bottom style="thin"/>
      <diagonal style="hair">
        <color indexed="23"/>
      </diagonal>
    </border>
    <border diagonalUp="1" diagonalDown="1">
      <left style="thin"/>
      <right style="hair"/>
      <top style="thin"/>
      <bottom style="hair"/>
      <diagonal style="hair">
        <color theme="1" tint="0.49998000264167786"/>
      </diagonal>
    </border>
    <border diagonalUp="1" diagonalDown="1">
      <left style="hair"/>
      <right style="hair"/>
      <top style="thin"/>
      <bottom style="hair"/>
      <diagonal style="hair">
        <color theme="1" tint="0.49998000264167786"/>
      </diagonal>
    </border>
    <border diagonalUp="1" diagonalDown="1">
      <left style="hair"/>
      <right style="thin"/>
      <top style="thin"/>
      <bottom style="hair"/>
      <diagonal style="hair">
        <color theme="1" tint="0.49998000264167786"/>
      </diagonal>
    </border>
    <border>
      <left style="hair"/>
      <right style="thin"/>
      <top style="thin"/>
      <bottom style="hair"/>
    </border>
    <border diagonalUp="1" diagonalDown="1">
      <left style="hair"/>
      <right style="thin"/>
      <top/>
      <bottom style="hair"/>
      <diagonal style="hair">
        <color indexed="23"/>
      </diagonal>
    </border>
    <border diagonalUp="1" diagonalDown="1">
      <left/>
      <right style="thin"/>
      <top/>
      <bottom style="hair"/>
      <diagonal style="hair">
        <color indexed="23"/>
      </diagonal>
    </border>
    <border>
      <left style="hair"/>
      <right/>
      <top style="hair"/>
      <bottom style="hair"/>
    </border>
    <border diagonalUp="1" diagonalDown="1">
      <left style="hair"/>
      <right style="hair"/>
      <top style="hair"/>
      <bottom style="hair"/>
      <diagonal style="hair">
        <color indexed="23"/>
      </diagonal>
    </border>
    <border diagonalUp="1" diagonalDown="1">
      <left/>
      <right style="hair"/>
      <top style="hair"/>
      <bottom style="hair"/>
      <diagonal style="hair">
        <color indexed="23"/>
      </diagonal>
    </border>
    <border>
      <left style="hair"/>
      <right style="hair"/>
      <top/>
      <bottom/>
    </border>
    <border diagonalUp="1" diagonalDown="1">
      <left style="thin"/>
      <right style="hair"/>
      <top style="hair"/>
      <bottom/>
      <diagonal style="hair">
        <color indexed="23"/>
      </diagonal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hair"/>
    </border>
    <border diagonalUp="1" diagonalDown="1">
      <left style="thin"/>
      <right/>
      <top style="hair"/>
      <bottom style="hair"/>
      <diagonal style="hair">
        <color theme="1" tint="0.49998000264167786"/>
      </diagonal>
    </border>
    <border diagonalUp="1" diagonalDown="1">
      <left/>
      <right style="hair"/>
      <top style="hair"/>
      <bottom style="thin"/>
      <diagonal style="hair">
        <color indexed="23"/>
      </diagonal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 diagonalUp="1" diagonalDown="1">
      <left style="hair"/>
      <right style="hair"/>
      <top style="hair"/>
      <bottom/>
      <diagonal style="hair">
        <color indexed="23"/>
      </diagonal>
    </border>
    <border diagonalUp="1" diagonalDown="1">
      <left/>
      <right style="hair"/>
      <top style="hair"/>
      <bottom/>
      <diagonal style="hair">
        <color indexed="23"/>
      </diagonal>
    </border>
    <border>
      <left style="hair"/>
      <right/>
      <top style="thin"/>
      <bottom style="hair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hair"/>
      <bottom style="hair"/>
    </border>
    <border diagonalUp="1" diagonalDown="1">
      <left style="thin"/>
      <right style="thin"/>
      <top style="thin"/>
      <bottom style="hair"/>
      <diagonal style="hair">
        <color indexed="23"/>
      </diagonal>
    </border>
    <border diagonalUp="1" diagonalDown="1">
      <left style="thin"/>
      <right style="thin"/>
      <top style="hair"/>
      <bottom style="hair"/>
      <diagonal style="hair">
        <color indexed="23"/>
      </diagonal>
    </border>
    <border diagonalUp="1" diagonalDown="1">
      <left style="thin"/>
      <right style="thin"/>
      <top style="hair"/>
      <bottom/>
      <diagonal style="hair">
        <color indexed="23"/>
      </diagonal>
    </border>
    <border diagonalUp="1" diagonalDown="1">
      <left style="thin"/>
      <right style="thin"/>
      <top style="hair"/>
      <bottom style="thin"/>
      <diagonal style="hair">
        <color indexed="23"/>
      </diagonal>
    </border>
    <border>
      <left/>
      <right/>
      <top style="hair"/>
      <bottom style="thin"/>
    </border>
    <border>
      <left/>
      <right/>
      <top style="thin"/>
      <bottom style="hair"/>
    </border>
    <border diagonalUp="1" diagonalDown="1">
      <left style="thin"/>
      <right style="thin"/>
      <top/>
      <bottom style="hair"/>
      <diagonal style="hair">
        <color indexed="23"/>
      </diagonal>
    </border>
    <border diagonalUp="1" diagonalDown="1">
      <left style="thin"/>
      <right style="thin"/>
      <top style="hair"/>
      <bottom style="thin"/>
      <diagonal style="thin">
        <color indexed="23"/>
      </diagonal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 style="thin"/>
      <bottom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hair"/>
    </border>
    <border>
      <left/>
      <right/>
      <top style="thin"/>
      <bottom style="medium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6" fillId="0" borderId="1" applyFon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2" applyNumberFormat="0" applyAlignment="0" applyProtection="0"/>
    <xf numFmtId="9" fontId="0" fillId="0" borderId="0" applyFont="0" applyFill="0" applyBorder="0" applyAlignment="0" applyProtection="0"/>
    <xf numFmtId="0" fontId="91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52" fillId="0" borderId="4" applyNumberFormat="0" applyFill="0" applyAlignment="0" applyProtection="0"/>
    <xf numFmtId="0" fontId="93" fillId="0" borderId="5" applyNumberFormat="0" applyFill="0" applyAlignment="0" applyProtection="0"/>
    <xf numFmtId="0" fontId="53" fillId="0" borderId="6" applyNumberFormat="0" applyFill="0" applyAlignment="0" applyProtection="0"/>
    <xf numFmtId="0" fontId="94" fillId="0" borderId="7" applyNumberFormat="0" applyFill="0" applyAlignment="0" applyProtection="0"/>
    <xf numFmtId="0" fontId="5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95" fillId="0" borderId="9" applyNumberFormat="0" applyFill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7" fillId="28" borderId="10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30" borderId="2" applyNumberFormat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11" applyNumberFormat="0" applyFill="0" applyAlignment="0" applyProtection="0"/>
    <xf numFmtId="0" fontId="102" fillId="31" borderId="0" applyNumberFormat="0" applyBorder="0" applyAlignment="0" applyProtection="0"/>
    <xf numFmtId="0" fontId="0" fillId="32" borderId="12" applyNumberFormat="0" applyFont="0" applyAlignment="0" applyProtection="0"/>
    <xf numFmtId="0" fontId="103" fillId="30" borderId="13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5" fillId="33" borderId="0" xfId="61" applyFont="1" applyFill="1" applyProtection="1">
      <alignment/>
      <protection locked="0"/>
    </xf>
    <xf numFmtId="0" fontId="22" fillId="33" borderId="0" xfId="61" applyFont="1" applyFill="1" applyProtection="1">
      <alignment/>
      <protection locked="0"/>
    </xf>
    <xf numFmtId="0" fontId="22" fillId="33" borderId="0" xfId="61" applyFont="1" applyFill="1" applyAlignment="1" applyProtection="1">
      <alignment wrapText="1"/>
      <protection locked="0"/>
    </xf>
    <xf numFmtId="0" fontId="22" fillId="33" borderId="0" xfId="61" applyFont="1" applyFill="1" applyAlignment="1" applyProtection="1">
      <alignment horizontal="center" wrapText="1"/>
      <protection locked="0"/>
    </xf>
    <xf numFmtId="0" fontId="27" fillId="33" borderId="0" xfId="61" applyFont="1" applyFill="1" applyAlignment="1" applyProtection="1">
      <alignment horizontal="center" wrapText="1"/>
      <protection locked="0"/>
    </xf>
    <xf numFmtId="0" fontId="22" fillId="33" borderId="0" xfId="61" applyFont="1" applyFill="1">
      <alignment/>
      <protection/>
    </xf>
    <xf numFmtId="0" fontId="16" fillId="33" borderId="0" xfId="61" applyFont="1" applyFill="1" applyBorder="1" applyAlignment="1" applyProtection="1">
      <alignment horizontal="center" vertical="center" wrapText="1"/>
      <protection locked="0"/>
    </xf>
    <xf numFmtId="0" fontId="16" fillId="33" borderId="0" xfId="61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/>
    </xf>
    <xf numFmtId="0" fontId="31" fillId="0" borderId="0" xfId="0" applyFont="1" applyAlignment="1">
      <alignment vertical="center"/>
    </xf>
    <xf numFmtId="0" fontId="3" fillId="33" borderId="0" xfId="61" applyFont="1" applyFill="1" applyBorder="1" applyAlignment="1" applyProtection="1">
      <alignment horizontal="center"/>
      <protection locked="0"/>
    </xf>
    <xf numFmtId="0" fontId="32" fillId="33" borderId="0" xfId="61" applyFont="1" applyFill="1" applyProtection="1">
      <alignment/>
      <protection locked="0"/>
    </xf>
    <xf numFmtId="0" fontId="0" fillId="0" borderId="0" xfId="0" applyBorder="1" applyAlignment="1">
      <alignment/>
    </xf>
    <xf numFmtId="0" fontId="10" fillId="33" borderId="0" xfId="6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5" fillId="33" borderId="0" xfId="61" applyFont="1" applyFill="1" applyBorder="1" applyAlignment="1" applyProtection="1">
      <alignment horizontal="center"/>
      <protection locked="0"/>
    </xf>
    <xf numFmtId="0" fontId="4" fillId="33" borderId="0" xfId="61" applyFont="1" applyFill="1" applyBorder="1" applyAlignment="1" applyProtection="1">
      <alignment horizontal="center"/>
      <protection locked="0"/>
    </xf>
    <xf numFmtId="0" fontId="7" fillId="33" borderId="0" xfId="6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/>
    </xf>
    <xf numFmtId="0" fontId="10" fillId="33" borderId="0" xfId="0" applyFont="1" applyFill="1" applyAlignment="1" applyProtection="1">
      <alignment horizontal="right" vertical="top"/>
      <protection/>
    </xf>
    <xf numFmtId="0" fontId="3" fillId="33" borderId="0" xfId="61" applyFont="1" applyFill="1" applyBorder="1" applyAlignment="1" applyProtection="1">
      <alignment horizontal="center" vertical="top" wrapText="1"/>
      <protection locked="0"/>
    </xf>
    <xf numFmtId="0" fontId="3" fillId="33" borderId="0" xfId="61" applyFont="1" applyFill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 applyProtection="1">
      <alignment horizontal="center" vertical="top" wrapText="1"/>
      <protection locked="0"/>
    </xf>
    <xf numFmtId="49" fontId="28" fillId="0" borderId="0" xfId="61" applyNumberFormat="1" applyFont="1" applyFill="1" applyBorder="1" applyAlignment="1" applyProtection="1">
      <alignment vertical="top"/>
      <protection locked="0"/>
    </xf>
    <xf numFmtId="0" fontId="8" fillId="0" borderId="0" xfId="61" applyFont="1" applyFill="1" applyBorder="1" applyAlignment="1" applyProtection="1">
      <alignment horizontal="left" vertical="center" wrapText="1"/>
      <protection locked="0"/>
    </xf>
    <xf numFmtId="4" fontId="3" fillId="0" borderId="0" xfId="61" applyNumberFormat="1" applyFont="1" applyFill="1" applyBorder="1" applyAlignment="1" applyProtection="1">
      <alignment horizontal="right" vertical="top" wrapText="1"/>
      <protection locked="0"/>
    </xf>
    <xf numFmtId="0" fontId="16" fillId="33" borderId="0" xfId="0" applyFont="1" applyFill="1" applyAlignment="1" applyProtection="1">
      <alignment horizontal="center" vertical="justify"/>
      <protection/>
    </xf>
    <xf numFmtId="0" fontId="16" fillId="33" borderId="0" xfId="61" applyFont="1" applyFill="1" applyBorder="1" applyAlignment="1" applyProtection="1">
      <alignment horizontal="center" vertical="justify"/>
      <protection locked="0"/>
    </xf>
    <xf numFmtId="0" fontId="30" fillId="33" borderId="0" xfId="61" applyFont="1" applyFill="1" applyAlignment="1" applyProtection="1">
      <alignment wrapText="1"/>
      <protection locked="0"/>
    </xf>
    <xf numFmtId="0" fontId="30" fillId="33" borderId="0" xfId="61" applyFont="1" applyFill="1" applyAlignment="1" applyProtection="1">
      <alignment horizontal="center" wrapText="1"/>
      <protection locked="0"/>
    </xf>
    <xf numFmtId="0" fontId="40" fillId="33" borderId="0" xfId="61" applyFont="1" applyFill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vertical="center"/>
      <protection locked="0"/>
    </xf>
    <xf numFmtId="0" fontId="2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2" fillId="0" borderId="0" xfId="61" applyFo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61" applyFont="1" applyFill="1" applyProtection="1">
      <alignment/>
      <protection locked="0"/>
    </xf>
    <xf numFmtId="0" fontId="0" fillId="0" borderId="0" xfId="61" applyFont="1" applyProtection="1">
      <alignment/>
      <protection locked="0"/>
    </xf>
    <xf numFmtId="0" fontId="33" fillId="0" borderId="0" xfId="61" applyFont="1" applyProtection="1">
      <alignment/>
      <protection locked="0"/>
    </xf>
    <xf numFmtId="0" fontId="2" fillId="0" borderId="0" xfId="61" applyFont="1" applyAlignment="1" applyProtection="1">
      <alignment vertical="top"/>
      <protection locked="0"/>
    </xf>
    <xf numFmtId="0" fontId="2" fillId="0" borderId="0" xfId="61" applyFont="1" applyFill="1" applyProtection="1">
      <alignment/>
      <protection locked="0"/>
    </xf>
    <xf numFmtId="0" fontId="2" fillId="33" borderId="0" xfId="61" applyFont="1" applyFill="1" applyProtection="1">
      <alignment/>
      <protection locked="0"/>
    </xf>
    <xf numFmtId="0" fontId="30" fillId="33" borderId="0" xfId="61" applyFont="1" applyFill="1" applyAlignment="1" applyProtection="1">
      <alignment horizontal="center"/>
      <protection locked="0"/>
    </xf>
    <xf numFmtId="0" fontId="25" fillId="0" borderId="0" xfId="61" applyFont="1" applyProtection="1">
      <alignment/>
      <protection locked="0"/>
    </xf>
    <xf numFmtId="49" fontId="11" fillId="33" borderId="0" xfId="0" applyNumberFormat="1" applyFont="1" applyFill="1" applyAlignment="1" applyProtection="1">
      <alignment horizontal="left" vertical="center" wrapText="1"/>
      <protection/>
    </xf>
    <xf numFmtId="0" fontId="42" fillId="33" borderId="0" xfId="0" applyFont="1" applyFill="1" applyBorder="1" applyAlignment="1" applyProtection="1">
      <alignment horizontal="center"/>
      <protection locked="0"/>
    </xf>
    <xf numFmtId="0" fontId="5" fillId="33" borderId="0" xfId="61" applyFont="1" applyFill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5" fillId="0" borderId="0" xfId="61" applyFont="1" applyAlignment="1" applyProtection="1">
      <alignment horizontal="center"/>
      <protection locked="0"/>
    </xf>
    <xf numFmtId="0" fontId="4" fillId="33" borderId="0" xfId="61" applyFont="1" applyFill="1" applyBorder="1" applyAlignment="1" applyProtection="1">
      <alignment horizontal="center" vertical="center" wrapText="1"/>
      <protection locked="0"/>
    </xf>
    <xf numFmtId="0" fontId="106" fillId="33" borderId="0" xfId="0" applyFont="1" applyFill="1" applyBorder="1" applyAlignment="1" applyProtection="1">
      <alignment horizontal="left"/>
      <protection locked="0"/>
    </xf>
    <xf numFmtId="49" fontId="28" fillId="33" borderId="14" xfId="61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left" vertical="top" wrapText="1"/>
      <protection locked="0"/>
    </xf>
    <xf numFmtId="164" fontId="16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61" applyFont="1" applyFill="1" applyBorder="1" applyAlignment="1" applyProtection="1">
      <alignment horizontal="center"/>
      <protection locked="0"/>
    </xf>
    <xf numFmtId="0" fontId="10" fillId="0" borderId="0" xfId="61" applyFont="1" applyFill="1" applyBorder="1" applyAlignment="1" applyProtection="1">
      <alignment horizontal="center" vertical="center" wrapText="1"/>
      <protection locked="0"/>
    </xf>
    <xf numFmtId="0" fontId="16" fillId="0" borderId="0" xfId="6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9" fillId="0" borderId="15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35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center" vertical="top"/>
      <protection locked="0"/>
    </xf>
    <xf numFmtId="0" fontId="11" fillId="0" borderId="0" xfId="61" applyFont="1" applyFill="1" applyBorder="1" applyAlignment="1" applyProtection="1">
      <alignment horizontal="center" vertical="justify"/>
      <protection locked="0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justify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9" fontId="29" fillId="0" borderId="16" xfId="0" applyNumberFormat="1" applyFont="1" applyFill="1" applyBorder="1" applyAlignment="1" applyProtection="1">
      <alignment horizontal="left" vertical="top"/>
      <protection/>
    </xf>
    <xf numFmtId="49" fontId="29" fillId="0" borderId="17" xfId="0" applyNumberFormat="1" applyFont="1" applyFill="1" applyBorder="1" applyAlignment="1" applyProtection="1">
      <alignment horizontal="left" vertical="top"/>
      <protection/>
    </xf>
    <xf numFmtId="49" fontId="23" fillId="0" borderId="17" xfId="0" applyNumberFormat="1" applyFont="1" applyFill="1" applyBorder="1" applyAlignment="1" applyProtection="1">
      <alignment horizontal="left" vertical="top"/>
      <protection/>
    </xf>
    <xf numFmtId="49" fontId="4" fillId="0" borderId="17" xfId="0" applyNumberFormat="1" applyFont="1" applyFill="1" applyBorder="1" applyAlignment="1" applyProtection="1">
      <alignment horizontal="left" vertical="top"/>
      <protection/>
    </xf>
    <xf numFmtId="49" fontId="4" fillId="0" borderId="18" xfId="0" applyNumberFormat="1" applyFont="1" applyFill="1" applyBorder="1" applyAlignment="1" applyProtection="1">
      <alignment horizontal="left" vertical="top"/>
      <protection/>
    </xf>
    <xf numFmtId="0" fontId="28" fillId="36" borderId="19" xfId="61" applyFont="1" applyFill="1" applyBorder="1" applyAlignment="1" applyProtection="1">
      <alignment horizontal="left" vertical="top" wrapText="1"/>
      <protection/>
    </xf>
    <xf numFmtId="0" fontId="16" fillId="33" borderId="20" xfId="61" applyFont="1" applyFill="1" applyBorder="1" applyAlignment="1" applyProtection="1">
      <alignment horizontal="left" vertical="top" wrapText="1"/>
      <protection locked="0"/>
    </xf>
    <xf numFmtId="0" fontId="16" fillId="33" borderId="21" xfId="61" applyFont="1" applyFill="1" applyBorder="1" applyAlignment="1" applyProtection="1">
      <alignment horizontal="left" vertical="top" wrapText="1"/>
      <protection locked="0"/>
    </xf>
    <xf numFmtId="0" fontId="28" fillId="36" borderId="22" xfId="61" applyFont="1" applyFill="1" applyBorder="1" applyAlignment="1" applyProtection="1">
      <alignment horizontal="left" vertical="top" wrapText="1"/>
      <protection/>
    </xf>
    <xf numFmtId="0" fontId="16" fillId="37" borderId="21" xfId="61" applyFont="1" applyFill="1" applyBorder="1" applyAlignment="1" applyProtection="1">
      <alignment horizontal="left" vertical="top" wrapText="1"/>
      <protection locked="0"/>
    </xf>
    <xf numFmtId="0" fontId="16" fillId="38" borderId="20" xfId="61" applyFont="1" applyFill="1" applyBorder="1" applyAlignment="1" applyProtection="1">
      <alignment horizontal="left" vertical="top" wrapText="1"/>
      <protection locked="0"/>
    </xf>
    <xf numFmtId="0" fontId="16" fillId="38" borderId="23" xfId="61" applyFont="1" applyFill="1" applyBorder="1" applyAlignment="1" applyProtection="1">
      <alignment horizontal="left" vertical="top" wrapText="1"/>
      <protection locked="0"/>
    </xf>
    <xf numFmtId="0" fontId="16" fillId="33" borderId="24" xfId="61" applyFont="1" applyFill="1" applyBorder="1" applyAlignment="1" applyProtection="1">
      <alignment horizontal="left" vertical="top" wrapText="1"/>
      <protection locked="0"/>
    </xf>
    <xf numFmtId="0" fontId="37" fillId="33" borderId="0" xfId="61" applyFont="1" applyFill="1" applyBorder="1" applyAlignment="1" applyProtection="1">
      <alignment/>
      <protection locked="0"/>
    </xf>
    <xf numFmtId="0" fontId="10" fillId="33" borderId="25" xfId="61" applyFont="1" applyFill="1" applyBorder="1" applyAlignment="1" applyProtection="1">
      <alignment horizontal="center" vertical="center"/>
      <protection locked="0"/>
    </xf>
    <xf numFmtId="0" fontId="37" fillId="33" borderId="0" xfId="61" applyFont="1" applyFill="1" applyProtection="1">
      <alignment/>
      <protection locked="0"/>
    </xf>
    <xf numFmtId="0" fontId="10" fillId="33" borderId="0" xfId="61" applyFont="1" applyFill="1" applyAlignment="1" applyProtection="1">
      <alignment horizontal="left" shrinkToFit="1"/>
      <protection locked="0"/>
    </xf>
    <xf numFmtId="0" fontId="31" fillId="0" borderId="0" xfId="0" applyFont="1" applyAlignment="1" applyProtection="1">
      <alignment horizontal="left" shrinkToFit="1"/>
      <protection locked="0"/>
    </xf>
    <xf numFmtId="0" fontId="10" fillId="33" borderId="0" xfId="0" applyFont="1" applyFill="1" applyBorder="1" applyAlignment="1" applyProtection="1">
      <alignment horizontal="right"/>
      <protection locked="0"/>
    </xf>
    <xf numFmtId="0" fontId="28" fillId="33" borderId="0" xfId="61" applyFont="1" applyFill="1" applyBorder="1" applyAlignment="1" applyProtection="1">
      <alignment horizontal="center"/>
      <protection locked="0"/>
    </xf>
    <xf numFmtId="0" fontId="16" fillId="33" borderId="0" xfId="61" applyFont="1" applyFill="1" applyBorder="1" applyAlignment="1" applyProtection="1">
      <alignment horizontal="right"/>
      <protection locked="0"/>
    </xf>
    <xf numFmtId="0" fontId="16" fillId="33" borderId="0" xfId="61" applyFont="1" applyFill="1" applyBorder="1" applyAlignment="1" applyProtection="1">
      <alignment horizontal="left"/>
      <protection locked="0"/>
    </xf>
    <xf numFmtId="0" fontId="22" fillId="0" borderId="0" xfId="61" applyFont="1" applyBorder="1" applyProtection="1">
      <alignment/>
      <protection locked="0"/>
    </xf>
    <xf numFmtId="0" fontId="16" fillId="33" borderId="0" xfId="61" applyFont="1" applyFill="1" applyBorder="1" applyAlignment="1" applyProtection="1">
      <alignment horizontal="center" vertical="top" wrapText="1"/>
      <protection locked="0"/>
    </xf>
    <xf numFmtId="0" fontId="16" fillId="33" borderId="15" xfId="61" applyFont="1" applyFill="1" applyBorder="1" applyAlignment="1" applyProtection="1">
      <alignment horizontal="left"/>
      <protection locked="0"/>
    </xf>
    <xf numFmtId="0" fontId="28" fillId="33" borderId="15" xfId="61" applyFont="1" applyFill="1" applyBorder="1" applyAlignment="1" applyProtection="1">
      <alignment horizontal="left"/>
      <protection locked="0"/>
    </xf>
    <xf numFmtId="0" fontId="28" fillId="33" borderId="0" xfId="61" applyFont="1" applyFill="1" applyBorder="1" applyAlignment="1" applyProtection="1">
      <alignment horizontal="left"/>
      <protection locked="0"/>
    </xf>
    <xf numFmtId="0" fontId="26" fillId="0" borderId="0" xfId="61" applyFont="1" applyProtection="1">
      <alignment/>
      <protection locked="0"/>
    </xf>
    <xf numFmtId="49" fontId="29" fillId="0" borderId="26" xfId="0" applyNumberFormat="1" applyFont="1" applyFill="1" applyBorder="1" applyAlignment="1" applyProtection="1">
      <alignment horizontal="left" vertical="top"/>
      <protection/>
    </xf>
    <xf numFmtId="0" fontId="29" fillId="0" borderId="27" xfId="0" applyFont="1" applyFill="1" applyBorder="1" applyAlignment="1" applyProtection="1">
      <alignment vertical="top" wrapText="1"/>
      <protection/>
    </xf>
    <xf numFmtId="49" fontId="16" fillId="33" borderId="28" xfId="61" applyNumberFormat="1" applyFont="1" applyFill="1" applyBorder="1" applyAlignment="1" applyProtection="1">
      <alignment vertical="top"/>
      <protection locked="0"/>
    </xf>
    <xf numFmtId="49" fontId="16" fillId="33" borderId="14" xfId="61" applyNumberFormat="1" applyFont="1" applyFill="1" applyBorder="1" applyAlignment="1" applyProtection="1">
      <alignment vertical="top"/>
      <protection locked="0"/>
    </xf>
    <xf numFmtId="0" fontId="21" fillId="38" borderId="29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>
      <alignment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 horizontal="center"/>
      <protection/>
    </xf>
    <xf numFmtId="0" fontId="16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37" borderId="0" xfId="0" applyNumberFormat="1" applyFont="1" applyFill="1" applyBorder="1" applyAlignment="1">
      <alignment horizontal="left" vertical="center" wrapText="1" indent="2"/>
    </xf>
    <xf numFmtId="0" fontId="18" fillId="37" borderId="25" xfId="0" applyFont="1" applyFill="1" applyBorder="1" applyAlignment="1" applyProtection="1">
      <alignment horizontal="left"/>
      <protection locked="0"/>
    </xf>
    <xf numFmtId="0" fontId="18" fillId="37" borderId="30" xfId="0" applyFont="1" applyFill="1" applyBorder="1" applyAlignment="1" applyProtection="1">
      <alignment horizontal="left"/>
      <protection locked="0"/>
    </xf>
    <xf numFmtId="0" fontId="16" fillId="37" borderId="31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 applyProtection="1">
      <alignment horizontal="center" wrapText="1"/>
      <protection/>
    </xf>
    <xf numFmtId="0" fontId="10" fillId="37" borderId="0" xfId="0" applyFont="1" applyFill="1" applyBorder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29" fillId="37" borderId="32" xfId="0" applyFont="1" applyFill="1" applyBorder="1" applyAlignment="1" applyProtection="1">
      <alignment vertical="top" wrapText="1"/>
      <protection/>
    </xf>
    <xf numFmtId="0" fontId="4" fillId="37" borderId="32" xfId="0" applyFont="1" applyFill="1" applyBorder="1" applyAlignment="1" applyProtection="1">
      <alignment horizontal="left" vertical="top" wrapText="1"/>
      <protection/>
    </xf>
    <xf numFmtId="0" fontId="19" fillId="37" borderId="32" xfId="0" applyFont="1" applyFill="1" applyBorder="1" applyAlignment="1" applyProtection="1">
      <alignment vertical="top" wrapText="1"/>
      <protection/>
    </xf>
    <xf numFmtId="0" fontId="4" fillId="37" borderId="33" xfId="0" applyFont="1" applyFill="1" applyBorder="1" applyAlignment="1" applyProtection="1">
      <alignment horizontal="left" vertical="top" wrapText="1"/>
      <protection/>
    </xf>
    <xf numFmtId="0" fontId="4" fillId="37" borderId="0" xfId="0" applyFont="1" applyFill="1" applyBorder="1" applyAlignment="1" applyProtection="1">
      <alignment horizontal="right" vertical="center" wrapText="1"/>
      <protection/>
    </xf>
    <xf numFmtId="0" fontId="29" fillId="37" borderId="27" xfId="0" applyFont="1" applyFill="1" applyBorder="1" applyAlignment="1" applyProtection="1">
      <alignment vertical="top" wrapText="1"/>
      <protection/>
    </xf>
    <xf numFmtId="0" fontId="4" fillId="37" borderId="32" xfId="0" applyFont="1" applyFill="1" applyBorder="1" applyAlignment="1" applyProtection="1">
      <alignment horizontal="left" vertical="top" wrapText="1" indent="2"/>
      <protection/>
    </xf>
    <xf numFmtId="0" fontId="4" fillId="37" borderId="32" xfId="0" applyFont="1" applyFill="1" applyBorder="1" applyAlignment="1" applyProtection="1">
      <alignment vertical="top" wrapText="1"/>
      <protection/>
    </xf>
    <xf numFmtId="0" fontId="4" fillId="37" borderId="33" xfId="0" applyFont="1" applyFill="1" applyBorder="1" applyAlignment="1" applyProtection="1">
      <alignment vertical="top" wrapText="1"/>
      <protection/>
    </xf>
    <xf numFmtId="0" fontId="16" fillId="37" borderId="0" xfId="0" applyFont="1" applyFill="1" applyBorder="1" applyAlignment="1" applyProtection="1">
      <alignment horizontal="center" wrapText="1"/>
      <protection/>
    </xf>
    <xf numFmtId="0" fontId="16" fillId="37" borderId="0" xfId="0" applyFont="1" applyFill="1" applyBorder="1" applyAlignment="1" applyProtection="1">
      <alignment wrapText="1"/>
      <protection/>
    </xf>
    <xf numFmtId="49" fontId="4" fillId="37" borderId="17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6" fillId="37" borderId="0" xfId="0" applyFont="1" applyFill="1" applyBorder="1" applyAlignment="1" applyProtection="1">
      <alignment horizontal="left" vertical="top"/>
      <protection/>
    </xf>
    <xf numFmtId="0" fontId="4" fillId="0" borderId="32" xfId="0" applyFont="1" applyFill="1" applyBorder="1" applyAlignment="1" applyProtection="1">
      <alignment horizontal="left" vertical="top" wrapText="1" indent="2"/>
      <protection/>
    </xf>
    <xf numFmtId="0" fontId="42" fillId="37" borderId="0" xfId="0" applyFont="1" applyFill="1" applyBorder="1" applyAlignment="1" applyProtection="1">
      <alignment horizontal="center"/>
      <protection locked="0"/>
    </xf>
    <xf numFmtId="0" fontId="28" fillId="37" borderId="0" xfId="61" applyFont="1" applyFill="1" applyBorder="1" applyAlignment="1" applyProtection="1">
      <alignment horizontal="center"/>
      <protection locked="0"/>
    </xf>
    <xf numFmtId="0" fontId="16" fillId="37" borderId="0" xfId="61" applyFont="1" applyFill="1" applyBorder="1" applyAlignment="1" applyProtection="1">
      <alignment horizontal="right"/>
      <protection locked="0"/>
    </xf>
    <xf numFmtId="0" fontId="16" fillId="37" borderId="0" xfId="61" applyFont="1" applyFill="1" applyBorder="1" applyAlignment="1" applyProtection="1">
      <alignment horizontal="left"/>
      <protection locked="0"/>
    </xf>
    <xf numFmtId="0" fontId="16" fillId="37" borderId="0" xfId="61" applyFont="1" applyFill="1" applyBorder="1" applyAlignment="1" applyProtection="1">
      <alignment horizontal="center"/>
      <protection locked="0"/>
    </xf>
    <xf numFmtId="0" fontId="13" fillId="37" borderId="0" xfId="0" applyFont="1" applyFill="1" applyBorder="1" applyAlignment="1" applyProtection="1">
      <alignment horizontal="left" vertical="top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top" wrapText="1"/>
      <protection/>
    </xf>
    <xf numFmtId="0" fontId="16" fillId="37" borderId="0" xfId="0" applyFont="1" applyFill="1" applyBorder="1" applyAlignment="1" applyProtection="1">
      <alignment horizontal="center" vertical="top" wrapText="1"/>
      <protection/>
    </xf>
    <xf numFmtId="49" fontId="4" fillId="37" borderId="0" xfId="0" applyNumberFormat="1" applyFont="1" applyFill="1" applyBorder="1" applyAlignment="1" applyProtection="1">
      <alignment horizontal="center" vertical="top" wrapText="1"/>
      <protection/>
    </xf>
    <xf numFmtId="167" fontId="9" fillId="37" borderId="0" xfId="0" applyNumberFormat="1" applyFont="1" applyFill="1" applyBorder="1" applyAlignment="1" applyProtection="1">
      <alignment horizontal="right" vertical="top" wrapText="1"/>
      <protection/>
    </xf>
    <xf numFmtId="167" fontId="9" fillId="37" borderId="0" xfId="0" applyNumberFormat="1" applyFont="1" applyFill="1" applyBorder="1" applyAlignment="1" applyProtection="1">
      <alignment vertical="top" wrapText="1"/>
      <protection locked="0"/>
    </xf>
    <xf numFmtId="167" fontId="9" fillId="37" borderId="0" xfId="0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vertical="top" wrapText="1"/>
      <protection/>
    </xf>
    <xf numFmtId="0" fontId="4" fillId="37" borderId="0" xfId="0" applyFont="1" applyFill="1" applyBorder="1" applyAlignment="1" applyProtection="1">
      <alignment horizontal="center" vertical="top" wrapText="1"/>
      <protection/>
    </xf>
    <xf numFmtId="49" fontId="16" fillId="33" borderId="34" xfId="61" applyNumberFormat="1" applyFont="1" applyFill="1" applyBorder="1" applyAlignment="1" applyProtection="1">
      <alignment vertical="top"/>
      <protection locked="0"/>
    </xf>
    <xf numFmtId="0" fontId="2" fillId="0" borderId="35" xfId="61" applyFont="1" applyBorder="1" applyProtection="1">
      <alignment/>
      <protection locked="0"/>
    </xf>
    <xf numFmtId="0" fontId="2" fillId="0" borderId="31" xfId="61" applyFont="1" applyBorder="1" applyProtection="1">
      <alignment/>
      <protection locked="0"/>
    </xf>
    <xf numFmtId="49" fontId="16" fillId="33" borderId="31" xfId="61" applyNumberFormat="1" applyFont="1" applyFill="1" applyBorder="1" applyAlignment="1" applyProtection="1">
      <alignment vertical="top"/>
      <protection locked="0"/>
    </xf>
    <xf numFmtId="49" fontId="16" fillId="33" borderId="0" xfId="61" applyNumberFormat="1" applyFont="1" applyFill="1" applyBorder="1" applyAlignment="1" applyProtection="1">
      <alignment vertical="top"/>
      <protection locked="0"/>
    </xf>
    <xf numFmtId="0" fontId="16" fillId="38" borderId="0" xfId="61" applyFont="1" applyFill="1" applyBorder="1" applyAlignment="1" applyProtection="1">
      <alignment horizontal="left" vertical="top" wrapText="1"/>
      <protection locked="0"/>
    </xf>
    <xf numFmtId="49" fontId="16" fillId="37" borderId="15" xfId="61" applyNumberFormat="1" applyFont="1" applyFill="1" applyBorder="1" applyAlignment="1" applyProtection="1">
      <alignment vertical="top"/>
      <protection locked="0"/>
    </xf>
    <xf numFmtId="49" fontId="16" fillId="37" borderId="15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107" fillId="0" borderId="0" xfId="0" applyFont="1" applyAlignment="1" applyProtection="1">
      <alignment vertical="center" wrapText="1"/>
      <protection locked="0"/>
    </xf>
    <xf numFmtId="0" fontId="108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44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61" applyFont="1" applyFill="1" applyBorder="1" applyProtection="1">
      <alignment/>
      <protection locked="0"/>
    </xf>
    <xf numFmtId="0" fontId="36" fillId="0" borderId="0" xfId="61" applyFont="1" applyFill="1" applyBorder="1" applyAlignment="1" applyProtection="1">
      <alignment vertical="center"/>
      <protection locked="0"/>
    </xf>
    <xf numFmtId="0" fontId="14" fillId="0" borderId="0" xfId="61" applyFont="1" applyFill="1" applyBorder="1" applyProtection="1">
      <alignment/>
      <protection locked="0"/>
    </xf>
    <xf numFmtId="0" fontId="36" fillId="0" borderId="0" xfId="61" applyFont="1" applyFill="1" applyBorder="1" applyProtection="1">
      <alignment/>
      <protection locked="0"/>
    </xf>
    <xf numFmtId="0" fontId="37" fillId="0" borderId="0" xfId="61" applyFont="1" applyFill="1" applyBorder="1" applyAlignment="1" applyProtection="1">
      <alignment vertical="center"/>
      <protection locked="0"/>
    </xf>
    <xf numFmtId="0" fontId="16" fillId="0" borderId="0" xfId="61" applyFont="1" applyFill="1" applyAlignment="1" applyProtection="1">
      <alignment horizontal="center"/>
      <protection locked="0"/>
    </xf>
    <xf numFmtId="0" fontId="22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7" fontId="9" fillId="37" borderId="0" xfId="0" applyNumberFormat="1" applyFont="1" applyFill="1" applyBorder="1" applyAlignment="1" applyProtection="1">
      <alignment horizontal="right" vertical="top"/>
      <protection locked="0"/>
    </xf>
    <xf numFmtId="167" fontId="9" fillId="37" borderId="0" xfId="0" applyNumberFormat="1" applyFont="1" applyFill="1" applyBorder="1" applyAlignment="1" applyProtection="1">
      <alignment vertical="center" wrapText="1"/>
      <protection locked="0"/>
    </xf>
    <xf numFmtId="167" fontId="9" fillId="37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4" fillId="33" borderId="0" xfId="61" applyFont="1" applyFill="1" applyAlignment="1" applyProtection="1">
      <alignment horizontal="center" vertical="center"/>
      <protection locked="0"/>
    </xf>
    <xf numFmtId="0" fontId="4" fillId="37" borderId="0" xfId="61" applyFont="1" applyFill="1" applyAlignment="1" applyProtection="1">
      <alignment horizontal="center" vertical="center"/>
      <protection locked="0"/>
    </xf>
    <xf numFmtId="0" fontId="30" fillId="37" borderId="0" xfId="61" applyFont="1" applyFill="1" applyProtection="1">
      <alignment/>
      <protection locked="0"/>
    </xf>
    <xf numFmtId="0" fontId="13" fillId="37" borderId="0" xfId="61" applyFont="1" applyFill="1" applyAlignment="1" applyProtection="1">
      <alignment horizontal="right" vertical="top"/>
      <protection locked="0"/>
    </xf>
    <xf numFmtId="0" fontId="4" fillId="33" borderId="0" xfId="59" applyFont="1" applyFill="1" applyAlignment="1" applyProtection="1">
      <alignment horizontal="right" vertical="top"/>
      <protection locked="0"/>
    </xf>
    <xf numFmtId="0" fontId="38" fillId="33" borderId="0" xfId="61" applyFont="1" applyFill="1" applyAlignment="1" applyProtection="1">
      <alignment horizontal="center"/>
      <protection locked="0"/>
    </xf>
    <xf numFmtId="0" fontId="28" fillId="33" borderId="36" xfId="61" applyFont="1" applyFill="1" applyBorder="1" applyAlignment="1" applyProtection="1">
      <alignment horizontal="left"/>
      <protection locked="0"/>
    </xf>
    <xf numFmtId="0" fontId="33" fillId="33" borderId="0" xfId="61" applyFont="1" applyFill="1" applyProtection="1">
      <alignment/>
      <protection locked="0"/>
    </xf>
    <xf numFmtId="0" fontId="34" fillId="33" borderId="0" xfId="61" applyFont="1" applyFill="1" applyBorder="1" applyAlignment="1" applyProtection="1">
      <alignment horizontal="center" vertical="top"/>
      <protection locked="0"/>
    </xf>
    <xf numFmtId="0" fontId="34" fillId="0" borderId="0" xfId="61" applyFont="1" applyFill="1" applyBorder="1" applyAlignment="1" applyProtection="1">
      <alignment horizontal="center" vertical="top"/>
      <protection locked="0"/>
    </xf>
    <xf numFmtId="0" fontId="2" fillId="0" borderId="0" xfId="61" applyFont="1" applyBorder="1" applyProtection="1">
      <alignment/>
      <protection locked="0"/>
    </xf>
    <xf numFmtId="0" fontId="16" fillId="33" borderId="31" xfId="61" applyFont="1" applyFill="1" applyBorder="1" applyAlignment="1" applyProtection="1">
      <alignment horizontal="center" vertical="center" wrapText="1"/>
      <protection locked="0"/>
    </xf>
    <xf numFmtId="0" fontId="16" fillId="33" borderId="19" xfId="61" applyFont="1" applyFill="1" applyBorder="1" applyAlignment="1" applyProtection="1">
      <alignment horizontal="center" vertical="center" wrapText="1"/>
      <protection locked="0"/>
    </xf>
    <xf numFmtId="0" fontId="16" fillId="33" borderId="15" xfId="61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Border="1" applyAlignment="1" applyProtection="1">
      <alignment vertical="center"/>
      <protection locked="0"/>
    </xf>
    <xf numFmtId="49" fontId="28" fillId="36" borderId="31" xfId="61" applyNumberFormat="1" applyFont="1" applyFill="1" applyBorder="1" applyAlignment="1" applyProtection="1">
      <alignment vertical="top"/>
      <protection locked="0"/>
    </xf>
    <xf numFmtId="0" fontId="33" fillId="0" borderId="0" xfId="61" applyFont="1" applyBorder="1" applyProtection="1">
      <alignment/>
      <protection locked="0"/>
    </xf>
    <xf numFmtId="49" fontId="28" fillId="36" borderId="37" xfId="61" applyNumberFormat="1" applyFont="1" applyFill="1" applyBorder="1" applyAlignment="1" applyProtection="1">
      <alignment vertical="top"/>
      <protection locked="0"/>
    </xf>
    <xf numFmtId="0" fontId="2" fillId="0" borderId="35" xfId="61" applyFont="1" applyBorder="1" applyAlignment="1" applyProtection="1">
      <alignment vertical="top"/>
      <protection locked="0"/>
    </xf>
    <xf numFmtId="4" fontId="12" fillId="0" borderId="0" xfId="61" applyNumberFormat="1" applyFont="1" applyFill="1" applyBorder="1" applyAlignment="1" applyProtection="1">
      <alignment horizontal="right" vertical="top" wrapText="1"/>
      <protection locked="0"/>
    </xf>
    <xf numFmtId="0" fontId="26" fillId="0" borderId="0" xfId="61" applyFont="1" applyBorder="1" applyProtection="1">
      <alignment/>
      <protection locked="0"/>
    </xf>
    <xf numFmtId="0" fontId="7" fillId="33" borderId="0" xfId="61" applyFont="1" applyFill="1" applyAlignment="1" applyProtection="1">
      <alignment horizontal="left"/>
      <protection locked="0"/>
    </xf>
    <xf numFmtId="0" fontId="3" fillId="33" borderId="0" xfId="61" applyFont="1" applyFill="1" applyBorder="1" applyAlignment="1" applyProtection="1">
      <alignment horizontal="center" vertical="top"/>
      <protection locked="0"/>
    </xf>
    <xf numFmtId="0" fontId="6" fillId="0" borderId="0" xfId="61" applyFont="1" applyProtection="1">
      <alignment/>
      <protection locked="0"/>
    </xf>
    <xf numFmtId="0" fontId="15" fillId="0" borderId="0" xfId="61" applyFont="1" applyProtection="1">
      <alignment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5" fillId="0" borderId="0" xfId="61" applyFont="1" applyAlignment="1" applyProtection="1">
      <alignment horizontal="center" wrapText="1"/>
      <protection locked="0"/>
    </xf>
    <xf numFmtId="0" fontId="2" fillId="0" borderId="0" xfId="61" applyFont="1" applyAlignment="1" applyProtection="1">
      <alignment horizontal="center" wrapText="1"/>
      <protection locked="0"/>
    </xf>
    <xf numFmtId="0" fontId="16" fillId="33" borderId="20" xfId="61" applyFont="1" applyFill="1" applyBorder="1" applyAlignment="1" applyProtection="1">
      <alignment horizontal="left" vertical="top" wrapText="1"/>
      <protection/>
    </xf>
    <xf numFmtId="0" fontId="16" fillId="33" borderId="21" xfId="61" applyFont="1" applyFill="1" applyBorder="1" applyAlignment="1" applyProtection="1">
      <alignment horizontal="left" vertical="top" wrapText="1"/>
      <protection/>
    </xf>
    <xf numFmtId="0" fontId="16" fillId="33" borderId="38" xfId="61" applyFont="1" applyFill="1" applyBorder="1" applyAlignment="1" applyProtection="1">
      <alignment horizontal="left" vertical="top" wrapText="1"/>
      <protection/>
    </xf>
    <xf numFmtId="0" fontId="16" fillId="37" borderId="21" xfId="61" applyFont="1" applyFill="1" applyBorder="1" applyAlignment="1" applyProtection="1">
      <alignment horizontal="left" vertical="top" wrapText="1"/>
      <protection/>
    </xf>
    <xf numFmtId="0" fontId="21" fillId="38" borderId="29" xfId="0" applyFont="1" applyFill="1" applyBorder="1" applyAlignment="1" applyProtection="1">
      <alignment vertical="top" wrapText="1"/>
      <protection/>
    </xf>
    <xf numFmtId="0" fontId="16" fillId="38" borderId="20" xfId="61" applyFont="1" applyFill="1" applyBorder="1" applyAlignment="1" applyProtection="1">
      <alignment horizontal="left" vertical="top" wrapText="1"/>
      <protection/>
    </xf>
    <xf numFmtId="0" fontId="16" fillId="37" borderId="38" xfId="61" applyFont="1" applyFill="1" applyBorder="1" applyAlignment="1" applyProtection="1">
      <alignment horizontal="left" vertical="top" wrapText="1"/>
      <protection/>
    </xf>
    <xf numFmtId="0" fontId="16" fillId="33" borderId="24" xfId="61" applyFont="1" applyFill="1" applyBorder="1" applyAlignment="1" applyProtection="1">
      <alignment horizontal="left" vertical="top" wrapText="1"/>
      <protection/>
    </xf>
    <xf numFmtId="0" fontId="16" fillId="38" borderId="19" xfId="61" applyFont="1" applyFill="1" applyBorder="1" applyAlignment="1" applyProtection="1">
      <alignment horizontal="left" vertical="top" wrapText="1"/>
      <protection/>
    </xf>
    <xf numFmtId="0" fontId="16" fillId="38" borderId="29" xfId="61" applyFont="1" applyFill="1" applyBorder="1" applyAlignment="1" applyProtection="1">
      <alignment horizontal="left" vertical="top" wrapText="1"/>
      <protection/>
    </xf>
    <xf numFmtId="0" fontId="16" fillId="39" borderId="20" xfId="61" applyFont="1" applyFill="1" applyBorder="1" applyAlignment="1" applyProtection="1">
      <alignment horizontal="left" vertical="top" wrapText="1"/>
      <protection/>
    </xf>
    <xf numFmtId="49" fontId="16" fillId="0" borderId="34" xfId="61" applyNumberFormat="1" applyFont="1" applyFill="1" applyBorder="1" applyAlignment="1" applyProtection="1">
      <alignment vertical="top"/>
      <protection locked="0"/>
    </xf>
    <xf numFmtId="0" fontId="16" fillId="0" borderId="29" xfId="61" applyFont="1" applyFill="1" applyBorder="1" applyAlignment="1" applyProtection="1">
      <alignment horizontal="left" vertical="top" wrapText="1"/>
      <protection/>
    </xf>
    <xf numFmtId="49" fontId="16" fillId="0" borderId="39" xfId="61" applyNumberFormat="1" applyFont="1" applyFill="1" applyBorder="1" applyAlignment="1" applyProtection="1">
      <alignment vertical="top"/>
      <protection locked="0"/>
    </xf>
    <xf numFmtId="0" fontId="16" fillId="0" borderId="38" xfId="61" applyFont="1" applyFill="1" applyBorder="1" applyAlignment="1" applyProtection="1">
      <alignment horizontal="left" vertical="top" wrapText="1"/>
      <protection/>
    </xf>
    <xf numFmtId="0" fontId="16" fillId="0" borderId="21" xfId="61" applyFont="1" applyFill="1" applyBorder="1" applyAlignment="1" applyProtection="1">
      <alignment horizontal="left" vertical="top" wrapText="1"/>
      <protection locked="0"/>
    </xf>
    <xf numFmtId="0" fontId="16" fillId="0" borderId="24" xfId="61" applyFont="1" applyFill="1" applyBorder="1" applyAlignment="1" applyProtection="1">
      <alignment horizontal="left" vertical="top" wrapText="1"/>
      <protection/>
    </xf>
    <xf numFmtId="167" fontId="16" fillId="0" borderId="0" xfId="61" applyNumberFormat="1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48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 locked="0"/>
    </xf>
    <xf numFmtId="0" fontId="28" fillId="37" borderId="36" xfId="61" applyFont="1" applyFill="1" applyBorder="1" applyAlignment="1" applyProtection="1">
      <alignment horizontal="left"/>
      <protection locked="0"/>
    </xf>
    <xf numFmtId="0" fontId="28" fillId="37" borderId="0" xfId="61" applyFont="1" applyFill="1" applyBorder="1" applyAlignment="1" applyProtection="1">
      <alignment horizontal="left"/>
      <protection locked="0"/>
    </xf>
    <xf numFmtId="0" fontId="22" fillId="37" borderId="0" xfId="61" applyFont="1" applyFill="1" applyBorder="1" applyProtection="1">
      <alignment/>
      <protection locked="0"/>
    </xf>
    <xf numFmtId="0" fontId="24" fillId="33" borderId="37" xfId="0" applyFont="1" applyFill="1" applyBorder="1" applyAlignment="1" applyProtection="1">
      <alignment vertical="center"/>
      <protection locked="0"/>
    </xf>
    <xf numFmtId="0" fontId="19" fillId="37" borderId="40" xfId="0" applyFont="1" applyFill="1" applyBorder="1" applyAlignment="1" applyProtection="1">
      <alignment vertical="center"/>
      <protection locked="0"/>
    </xf>
    <xf numFmtId="0" fontId="24" fillId="37" borderId="40" xfId="0" applyFont="1" applyFill="1" applyBorder="1" applyAlignment="1" applyProtection="1">
      <alignment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3" fontId="16" fillId="37" borderId="42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42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37" borderId="41" xfId="0" applyFont="1" applyFill="1" applyBorder="1" applyAlignment="1" applyProtection="1">
      <alignment horizontal="center" vertical="center" wrapText="1"/>
      <protection locked="0"/>
    </xf>
    <xf numFmtId="0" fontId="16" fillId="37" borderId="42" xfId="0" applyFont="1" applyFill="1" applyBorder="1" applyAlignment="1" applyProtection="1">
      <alignment horizontal="center" vertical="center" wrapText="1"/>
      <protection locked="0"/>
    </xf>
    <xf numFmtId="0" fontId="16" fillId="37" borderId="44" xfId="0" applyFont="1" applyFill="1" applyBorder="1" applyAlignment="1" applyProtection="1">
      <alignment horizontal="center" vertical="center" wrapText="1"/>
      <protection locked="0"/>
    </xf>
    <xf numFmtId="0" fontId="16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1" xfId="0" applyFont="1" applyFill="1" applyBorder="1" applyAlignment="1" applyProtection="1">
      <alignment vertical="top" wrapText="1"/>
      <protection locked="0"/>
    </xf>
    <xf numFmtId="0" fontId="16" fillId="37" borderId="1" xfId="0" applyFont="1" applyFill="1" applyBorder="1" applyAlignment="1" applyProtection="1">
      <alignment horizontal="center" vertical="top" wrapText="1"/>
      <protection locked="0"/>
    </xf>
    <xf numFmtId="0" fontId="4" fillId="37" borderId="45" xfId="0" applyFont="1" applyFill="1" applyBorder="1" applyAlignment="1" applyProtection="1">
      <alignment horizontal="center" vertical="top" wrapText="1"/>
      <protection locked="0"/>
    </xf>
    <xf numFmtId="0" fontId="19" fillId="37" borderId="37" xfId="0" applyFont="1" applyFill="1" applyBorder="1" applyAlignment="1" applyProtection="1">
      <alignment vertical="center"/>
      <protection locked="0"/>
    </xf>
    <xf numFmtId="0" fontId="16" fillId="37" borderId="18" xfId="0" applyFont="1" applyFill="1" applyBorder="1" applyAlignment="1" applyProtection="1">
      <alignment horizontal="center" vertical="center" wrapText="1"/>
      <protection/>
    </xf>
    <xf numFmtId="0" fontId="4" fillId="37" borderId="4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 locked="0"/>
    </xf>
    <xf numFmtId="0" fontId="16" fillId="37" borderId="47" xfId="0" applyFont="1" applyFill="1" applyBorder="1" applyAlignment="1" applyProtection="1">
      <alignment horizontal="center" vertical="center" wrapText="1"/>
      <protection/>
    </xf>
    <xf numFmtId="0" fontId="4" fillId="37" borderId="33" xfId="0" applyFont="1" applyFill="1" applyBorder="1" applyAlignment="1" applyProtection="1">
      <alignment horizontal="center" vertical="center" wrapText="1"/>
      <protection/>
    </xf>
    <xf numFmtId="0" fontId="4" fillId="37" borderId="48" xfId="0" applyFont="1" applyFill="1" applyBorder="1" applyAlignment="1" applyProtection="1">
      <alignment horizontal="center" vertical="center" wrapText="1"/>
      <protection/>
    </xf>
    <xf numFmtId="0" fontId="4" fillId="37" borderId="49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167" fontId="29" fillId="36" borderId="50" xfId="0" applyNumberFormat="1" applyFont="1" applyFill="1" applyBorder="1" applyAlignment="1" applyProtection="1">
      <alignment horizontal="right" vertical="center" wrapText="1"/>
      <protection/>
    </xf>
    <xf numFmtId="167" fontId="29" fillId="36" borderId="45" xfId="0" applyNumberFormat="1" applyFont="1" applyFill="1" applyBorder="1" applyAlignment="1" applyProtection="1">
      <alignment horizontal="right" vertical="center" wrapText="1"/>
      <protection/>
    </xf>
    <xf numFmtId="167" fontId="29" fillId="36" borderId="16" xfId="0" applyNumberFormat="1" applyFont="1" applyFill="1" applyBorder="1" applyAlignment="1" applyProtection="1">
      <alignment horizontal="right" vertical="center" wrapText="1"/>
      <protection/>
    </xf>
    <xf numFmtId="167" fontId="29" fillId="36" borderId="51" xfId="0" applyNumberFormat="1" applyFont="1" applyFill="1" applyBorder="1" applyAlignment="1" applyProtection="1">
      <alignment horizontal="right" vertical="center" wrapText="1"/>
      <protection/>
    </xf>
    <xf numFmtId="0" fontId="4" fillId="37" borderId="32" xfId="0" applyFont="1" applyFill="1" applyBorder="1" applyAlignment="1" applyProtection="1">
      <alignment horizontal="center" vertical="center" wrapText="1"/>
      <protection/>
    </xf>
    <xf numFmtId="167" fontId="9" fillId="36" borderId="52" xfId="0" applyNumberFormat="1" applyFont="1" applyFill="1" applyBorder="1" applyAlignment="1" applyProtection="1">
      <alignment horizontal="right" vertical="center" wrapText="1"/>
      <protection/>
    </xf>
    <xf numFmtId="167" fontId="9" fillId="36" borderId="17" xfId="0" applyNumberFormat="1" applyFont="1" applyFill="1" applyBorder="1" applyAlignment="1" applyProtection="1">
      <alignment horizontal="right" vertical="center" wrapText="1"/>
      <protection/>
    </xf>
    <xf numFmtId="167" fontId="9" fillId="36" borderId="53" xfId="0" applyNumberFormat="1" applyFont="1" applyFill="1" applyBorder="1" applyAlignment="1" applyProtection="1">
      <alignment horizontal="right" vertical="center" wrapText="1"/>
      <protection locked="0"/>
    </xf>
    <xf numFmtId="167" fontId="9" fillId="36" borderId="54" xfId="0" applyNumberFormat="1" applyFont="1" applyFill="1" applyBorder="1" applyAlignment="1" applyProtection="1">
      <alignment vertical="center" wrapText="1"/>
      <protection locked="0"/>
    </xf>
    <xf numFmtId="167" fontId="9" fillId="36" borderId="55" xfId="0" applyNumberFormat="1" applyFont="1" applyFill="1" applyBorder="1" applyAlignment="1" applyProtection="1">
      <alignment horizontal="right" vertical="center" wrapText="1"/>
      <protection/>
    </xf>
    <xf numFmtId="0" fontId="4" fillId="37" borderId="27" xfId="0" applyFont="1" applyFill="1" applyBorder="1" applyAlignment="1" applyProtection="1">
      <alignment horizontal="center" vertical="center" wrapText="1"/>
      <protection/>
    </xf>
    <xf numFmtId="167" fontId="9" fillId="36" borderId="17" xfId="0" applyNumberFormat="1" applyFont="1" applyFill="1" applyBorder="1" applyAlignment="1" applyProtection="1">
      <alignment vertical="center" wrapText="1"/>
      <protection/>
    </xf>
    <xf numFmtId="167" fontId="9" fillId="36" borderId="56" xfId="0" applyNumberFormat="1" applyFont="1" applyFill="1" applyBorder="1" applyAlignment="1" applyProtection="1">
      <alignment vertical="center" wrapText="1"/>
      <protection locked="0"/>
    </xf>
    <xf numFmtId="0" fontId="109" fillId="37" borderId="32" xfId="0" applyFont="1" applyFill="1" applyBorder="1" applyAlignment="1" applyProtection="1">
      <alignment horizontal="center" vertical="center" wrapText="1"/>
      <protection/>
    </xf>
    <xf numFmtId="167" fontId="9" fillId="36" borderId="53" xfId="0" applyNumberFormat="1" applyFont="1" applyFill="1" applyBorder="1" applyAlignment="1" applyProtection="1">
      <alignment vertical="center" wrapText="1"/>
      <protection locked="0"/>
    </xf>
    <xf numFmtId="167" fontId="9" fillId="36" borderId="57" xfId="0" applyNumberFormat="1" applyFont="1" applyFill="1" applyBorder="1" applyAlignment="1" applyProtection="1">
      <alignment horizontal="right" vertical="center" wrapText="1"/>
      <protection/>
    </xf>
    <xf numFmtId="167" fontId="9" fillId="36" borderId="58" xfId="0" applyNumberFormat="1" applyFont="1" applyFill="1" applyBorder="1" applyAlignment="1" applyProtection="1">
      <alignment vertical="center" wrapText="1"/>
      <protection locked="0"/>
    </xf>
    <xf numFmtId="167" fontId="9" fillId="36" borderId="59" xfId="0" applyNumberFormat="1" applyFont="1" applyFill="1" applyBorder="1" applyAlignment="1" applyProtection="1">
      <alignment horizontal="right" vertical="center" wrapText="1"/>
      <protection/>
    </xf>
    <xf numFmtId="167" fontId="29" fillId="36" borderId="57" xfId="0" applyNumberFormat="1" applyFont="1" applyFill="1" applyBorder="1" applyAlignment="1" applyProtection="1">
      <alignment horizontal="right" vertical="center" wrapText="1"/>
      <protection/>
    </xf>
    <xf numFmtId="167" fontId="9" fillId="36" borderId="60" xfId="0" applyNumberFormat="1" applyFont="1" applyFill="1" applyBorder="1" applyAlignment="1" applyProtection="1">
      <alignment horizontal="right" vertical="center" wrapText="1"/>
      <protection/>
    </xf>
    <xf numFmtId="167" fontId="9" fillId="36" borderId="61" xfId="0" applyNumberFormat="1" applyFont="1" applyFill="1" applyBorder="1" applyAlignment="1" applyProtection="1">
      <alignment vertical="center" wrapText="1"/>
      <protection locked="0"/>
    </xf>
    <xf numFmtId="0" fontId="4" fillId="37" borderId="1" xfId="0" applyFont="1" applyFill="1" applyBorder="1" applyAlignment="1" applyProtection="1">
      <alignment horizontal="center" vertical="center" wrapText="1"/>
      <protection/>
    </xf>
    <xf numFmtId="166" fontId="9" fillId="36" borderId="52" xfId="0" applyNumberFormat="1" applyFont="1" applyFill="1" applyBorder="1" applyAlignment="1" applyProtection="1">
      <alignment horizontal="right" vertical="center" wrapText="1"/>
      <protection locked="0"/>
    </xf>
    <xf numFmtId="166" fontId="9" fillId="36" borderId="39" xfId="0" applyNumberFormat="1" applyFont="1" applyFill="1" applyBorder="1" applyAlignment="1" applyProtection="1">
      <alignment vertical="center" wrapText="1"/>
      <protection/>
    </xf>
    <xf numFmtId="166" fontId="9" fillId="36" borderId="62" xfId="0" applyNumberFormat="1" applyFont="1" applyFill="1" applyBorder="1" applyAlignment="1" applyProtection="1">
      <alignment horizontal="right" vertical="center" wrapText="1"/>
      <protection/>
    </xf>
    <xf numFmtId="167" fontId="9" fillId="36" borderId="63" xfId="0" applyNumberFormat="1" applyFont="1" applyFill="1" applyBorder="1" applyAlignment="1" applyProtection="1">
      <alignment vertical="center" wrapText="1"/>
      <protection locked="0"/>
    </xf>
    <xf numFmtId="167" fontId="9" fillId="36" borderId="39" xfId="0" applyNumberFormat="1" applyFont="1" applyFill="1" applyBorder="1" applyAlignment="1" applyProtection="1">
      <alignment horizontal="right" vertical="center" wrapText="1"/>
      <protection/>
    </xf>
    <xf numFmtId="167" fontId="29" fillId="36" borderId="57" xfId="0" applyNumberFormat="1" applyFont="1" applyFill="1" applyBorder="1" applyAlignment="1" applyProtection="1">
      <alignment horizontal="right" vertical="center" wrapText="1"/>
      <protection locked="0"/>
    </xf>
    <xf numFmtId="167" fontId="9" fillId="36" borderId="64" xfId="0" applyNumberFormat="1" applyFont="1" applyFill="1" applyBorder="1" applyAlignment="1" applyProtection="1">
      <alignment vertical="center" wrapText="1"/>
      <protection locked="0"/>
    </xf>
    <xf numFmtId="167" fontId="9" fillId="36" borderId="65" xfId="0" applyNumberFormat="1" applyFont="1" applyFill="1" applyBorder="1" applyAlignment="1" applyProtection="1">
      <alignment vertical="center" wrapText="1"/>
      <protection locked="0"/>
    </xf>
    <xf numFmtId="167" fontId="9" fillId="36" borderId="66" xfId="0" applyNumberFormat="1" applyFont="1" applyFill="1" applyBorder="1" applyAlignment="1" applyProtection="1">
      <alignment horizontal="right" vertical="center" wrapText="1"/>
      <protection/>
    </xf>
    <xf numFmtId="167" fontId="9" fillId="36" borderId="54" xfId="0" applyNumberFormat="1" applyFont="1" applyFill="1" applyBorder="1" applyAlignment="1" applyProtection="1">
      <alignment horizontal="right" vertical="center" wrapText="1"/>
      <protection locked="0"/>
    </xf>
    <xf numFmtId="167" fontId="9" fillId="36" borderId="66" xfId="0" applyNumberFormat="1" applyFont="1" applyFill="1" applyBorder="1" applyAlignment="1" applyProtection="1">
      <alignment horizontal="right" vertical="center" wrapText="1"/>
      <protection locked="0"/>
    </xf>
    <xf numFmtId="167" fontId="9" fillId="36" borderId="67" xfId="0" applyNumberFormat="1" applyFont="1" applyFill="1" applyBorder="1" applyAlignment="1" applyProtection="1">
      <alignment horizontal="right" vertical="center" wrapText="1"/>
      <protection/>
    </xf>
    <xf numFmtId="168" fontId="9" fillId="36" borderId="68" xfId="0" applyNumberFormat="1" applyFont="1" applyFill="1" applyBorder="1" applyAlignment="1" applyProtection="1">
      <alignment vertical="center" wrapText="1"/>
      <protection locked="0"/>
    </xf>
    <xf numFmtId="168" fontId="9" fillId="36" borderId="69" xfId="0" applyNumberFormat="1" applyFont="1" applyFill="1" applyBorder="1" applyAlignment="1" applyProtection="1">
      <alignment vertical="center" wrapText="1"/>
      <protection locked="0"/>
    </xf>
    <xf numFmtId="168" fontId="9" fillId="36" borderId="70" xfId="0" applyNumberFormat="1" applyFont="1" applyFill="1" applyBorder="1" applyAlignment="1" applyProtection="1">
      <alignment vertical="center" wrapText="1"/>
      <protection locked="0"/>
    </xf>
    <xf numFmtId="165" fontId="29" fillId="36" borderId="16" xfId="0" applyNumberFormat="1" applyFont="1" applyFill="1" applyBorder="1" applyAlignment="1" applyProtection="1">
      <alignment horizontal="right" vertical="center" wrapText="1"/>
      <protection/>
    </xf>
    <xf numFmtId="165" fontId="29" fillId="36" borderId="71" xfId="0" applyNumberFormat="1" applyFont="1" applyFill="1" applyBorder="1" applyAlignment="1" applyProtection="1">
      <alignment horizontal="right" vertical="center" wrapText="1"/>
      <protection/>
    </xf>
    <xf numFmtId="165" fontId="29" fillId="36" borderId="51" xfId="0" applyNumberFormat="1" applyFont="1" applyFill="1" applyBorder="1" applyAlignment="1" applyProtection="1">
      <alignment horizontal="right" vertical="center" wrapText="1"/>
      <protection/>
    </xf>
    <xf numFmtId="168" fontId="9" fillId="36" borderId="53" xfId="0" applyNumberFormat="1" applyFont="1" applyFill="1" applyBorder="1" applyAlignment="1" applyProtection="1">
      <alignment horizontal="right" vertical="center" wrapText="1"/>
      <protection locked="0"/>
    </xf>
    <xf numFmtId="4" fontId="29" fillId="36" borderId="72" xfId="0" applyNumberFormat="1" applyFont="1" applyFill="1" applyBorder="1" applyAlignment="1" applyProtection="1">
      <alignment horizontal="right" vertical="center" wrapText="1"/>
      <protection/>
    </xf>
    <xf numFmtId="4" fontId="29" fillId="36" borderId="73" xfId="0" applyNumberFormat="1" applyFont="1" applyFill="1" applyBorder="1" applyAlignment="1" applyProtection="1">
      <alignment horizontal="right" vertical="center" wrapText="1"/>
      <protection/>
    </xf>
    <xf numFmtId="168" fontId="9" fillId="36" borderId="63" xfId="0" applyNumberFormat="1" applyFont="1" applyFill="1" applyBorder="1" applyAlignment="1" applyProtection="1">
      <alignment vertical="center" wrapText="1"/>
      <protection locked="0"/>
    </xf>
    <xf numFmtId="168" fontId="9" fillId="36" borderId="53" xfId="0" applyNumberFormat="1" applyFont="1" applyFill="1" applyBorder="1" applyAlignment="1" applyProtection="1">
      <alignment vertical="center" wrapText="1"/>
      <protection locked="0"/>
    </xf>
    <xf numFmtId="168" fontId="9" fillId="36" borderId="56" xfId="0" applyNumberFormat="1" applyFont="1" applyFill="1" applyBorder="1" applyAlignment="1" applyProtection="1">
      <alignment vertical="center" wrapText="1"/>
      <protection locked="0"/>
    </xf>
    <xf numFmtId="165" fontId="9" fillId="36" borderId="52" xfId="0" applyNumberFormat="1" applyFont="1" applyFill="1" applyBorder="1" applyAlignment="1" applyProtection="1">
      <alignment horizontal="right" vertical="center" wrapText="1"/>
      <protection locked="0"/>
    </xf>
    <xf numFmtId="165" fontId="9" fillId="36" borderId="74" xfId="0" applyNumberFormat="1" applyFont="1" applyFill="1" applyBorder="1" applyAlignment="1" applyProtection="1">
      <alignment horizontal="right" vertical="center" wrapText="1"/>
      <protection locked="0"/>
    </xf>
    <xf numFmtId="165" fontId="9" fillId="36" borderId="17" xfId="0" applyNumberFormat="1" applyFont="1" applyFill="1" applyBorder="1" applyAlignment="1" applyProtection="1">
      <alignment horizontal="right" vertical="center" wrapText="1"/>
      <protection/>
    </xf>
    <xf numFmtId="165" fontId="9" fillId="36" borderId="62" xfId="0" applyNumberFormat="1" applyFont="1" applyFill="1" applyBorder="1" applyAlignment="1" applyProtection="1">
      <alignment horizontal="right" vertical="center" wrapText="1"/>
      <protection/>
    </xf>
    <xf numFmtId="165" fontId="9" fillId="36" borderId="17" xfId="0" applyNumberFormat="1" applyFont="1" applyFill="1" applyBorder="1" applyAlignment="1" applyProtection="1">
      <alignment vertical="center" wrapText="1"/>
      <protection/>
    </xf>
    <xf numFmtId="165" fontId="9" fillId="36" borderId="62" xfId="0" applyNumberFormat="1" applyFont="1" applyFill="1" applyBorder="1" applyAlignment="1" applyProtection="1">
      <alignment vertical="center" wrapText="1"/>
      <protection/>
    </xf>
    <xf numFmtId="4" fontId="9" fillId="36" borderId="59" xfId="0" applyNumberFormat="1" applyFont="1" applyFill="1" applyBorder="1" applyAlignment="1" applyProtection="1">
      <alignment horizontal="right" vertical="center" wrapText="1"/>
      <protection/>
    </xf>
    <xf numFmtId="4" fontId="9" fillId="36" borderId="57" xfId="0" applyNumberFormat="1" applyFont="1" applyFill="1" applyBorder="1" applyAlignment="1" applyProtection="1">
      <alignment horizontal="right" vertical="center" wrapText="1"/>
      <protection locked="0"/>
    </xf>
    <xf numFmtId="4" fontId="9" fillId="36" borderId="60" xfId="0" applyNumberFormat="1" applyFont="1" applyFill="1" applyBorder="1" applyAlignment="1" applyProtection="1">
      <alignment horizontal="right" vertical="center" wrapText="1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169" fontId="9" fillId="36" borderId="59" xfId="0" applyNumberFormat="1" applyFont="1" applyFill="1" applyBorder="1" applyAlignment="1" applyProtection="1">
      <alignment horizontal="right" vertical="center" wrapText="1"/>
      <protection/>
    </xf>
    <xf numFmtId="169" fontId="9" fillId="36" borderId="75" xfId="0" applyNumberFormat="1" applyFont="1" applyFill="1" applyBorder="1" applyAlignment="1" applyProtection="1">
      <alignment horizontal="right" vertical="center" wrapText="1"/>
      <protection/>
    </xf>
    <xf numFmtId="169" fontId="9" fillId="36" borderId="76" xfId="0" applyNumberFormat="1" applyFont="1" applyFill="1" applyBorder="1" applyAlignment="1" applyProtection="1">
      <alignment horizontal="right" vertical="center" wrapText="1"/>
      <protection locked="0"/>
    </xf>
    <xf numFmtId="0" fontId="4" fillId="37" borderId="77" xfId="0" applyFont="1" applyFill="1" applyBorder="1" applyAlignment="1" applyProtection="1">
      <alignment horizontal="center" vertical="center" wrapText="1"/>
      <protection/>
    </xf>
    <xf numFmtId="166" fontId="9" fillId="36" borderId="17" xfId="0" applyNumberFormat="1" applyFont="1" applyFill="1" applyBorder="1" applyAlignment="1" applyProtection="1">
      <alignment horizontal="right" vertical="center" wrapText="1"/>
      <protection/>
    </xf>
    <xf numFmtId="166" fontId="9" fillId="36" borderId="32" xfId="0" applyNumberFormat="1" applyFont="1" applyFill="1" applyBorder="1" applyAlignment="1" applyProtection="1">
      <alignment horizontal="right" vertical="center" wrapText="1"/>
      <protection/>
    </xf>
    <xf numFmtId="166" fontId="9" fillId="36" borderId="74" xfId="0" applyNumberFormat="1" applyFont="1" applyFill="1" applyBorder="1" applyAlignment="1" applyProtection="1">
      <alignment horizontal="right" vertical="center" wrapText="1"/>
      <protection locked="0"/>
    </xf>
    <xf numFmtId="166" fontId="9" fillId="36" borderId="78" xfId="0" applyNumberFormat="1" applyFont="1" applyFill="1" applyBorder="1" applyAlignment="1" applyProtection="1">
      <alignment horizontal="right" vertical="center" wrapText="1"/>
      <protection/>
    </xf>
    <xf numFmtId="166" fontId="9" fillId="36" borderId="57" xfId="0" applyNumberFormat="1" applyFont="1" applyFill="1" applyBorder="1" applyAlignment="1" applyProtection="1">
      <alignment horizontal="right" vertical="center" wrapText="1"/>
      <protection/>
    </xf>
    <xf numFmtId="166" fontId="9" fillId="36" borderId="59" xfId="0" applyNumberFormat="1" applyFont="1" applyFill="1" applyBorder="1" applyAlignment="1" applyProtection="1">
      <alignment horizontal="right" vertical="center" wrapText="1"/>
      <protection/>
    </xf>
    <xf numFmtId="166" fontId="9" fillId="36" borderId="57" xfId="0" applyNumberFormat="1" applyFont="1" applyFill="1" applyBorder="1" applyAlignment="1" applyProtection="1">
      <alignment horizontal="right" vertical="center" wrapText="1"/>
      <protection locked="0"/>
    </xf>
    <xf numFmtId="166" fontId="9" fillId="36" borderId="60" xfId="0" applyNumberFormat="1" applyFont="1" applyFill="1" applyBorder="1" applyAlignment="1" applyProtection="1">
      <alignment horizontal="right" vertical="center" wrapText="1"/>
      <protection/>
    </xf>
    <xf numFmtId="166" fontId="9" fillId="36" borderId="79" xfId="0" applyNumberFormat="1" applyFont="1" applyFill="1" applyBorder="1" applyAlignment="1" applyProtection="1">
      <alignment horizontal="right" vertical="center" wrapText="1"/>
      <protection/>
    </xf>
    <xf numFmtId="0" fontId="4" fillId="37" borderId="32" xfId="0" applyFont="1" applyFill="1" applyBorder="1" applyAlignment="1" applyProtection="1">
      <alignment vertical="center" wrapText="1"/>
      <protection/>
    </xf>
    <xf numFmtId="0" fontId="4" fillId="37" borderId="32" xfId="0" applyFont="1" applyFill="1" applyBorder="1" applyAlignment="1" applyProtection="1">
      <alignment horizontal="left" vertical="center" wrapText="1"/>
      <protection/>
    </xf>
    <xf numFmtId="0" fontId="4" fillId="37" borderId="1" xfId="0" applyFont="1" applyFill="1" applyBorder="1" applyAlignment="1" applyProtection="1">
      <alignment vertical="center" wrapText="1"/>
      <protection/>
    </xf>
    <xf numFmtId="0" fontId="109" fillId="37" borderId="32" xfId="0" applyFont="1" applyFill="1" applyBorder="1" applyAlignment="1" applyProtection="1">
      <alignment vertical="center" wrapText="1"/>
      <protection/>
    </xf>
    <xf numFmtId="49" fontId="29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9" fillId="0" borderId="26" xfId="0" applyNumberFormat="1" applyFont="1" applyFill="1" applyBorder="1" applyAlignment="1" applyProtection="1">
      <alignment horizontal="left" vertical="center" indent="1"/>
      <protection/>
    </xf>
    <xf numFmtId="49" fontId="29" fillId="0" borderId="17" xfId="0" applyNumberFormat="1" applyFont="1" applyFill="1" applyBorder="1" applyAlignment="1" applyProtection="1">
      <alignment horizontal="left" vertical="center"/>
      <protection/>
    </xf>
    <xf numFmtId="0" fontId="29" fillId="37" borderId="1" xfId="0" applyFont="1" applyFill="1" applyBorder="1" applyAlignment="1" applyProtection="1">
      <alignment vertical="center" wrapText="1"/>
      <protection/>
    </xf>
    <xf numFmtId="49" fontId="23" fillId="0" borderId="17" xfId="0" applyNumberFormat="1" applyFont="1" applyFill="1" applyBorder="1" applyAlignment="1" applyProtection="1">
      <alignment horizontal="left" vertical="center"/>
      <protection/>
    </xf>
    <xf numFmtId="0" fontId="29" fillId="37" borderId="32" xfId="0" applyFont="1" applyFill="1" applyBorder="1" applyAlignment="1" applyProtection="1">
      <alignment vertical="center" wrapText="1"/>
      <protection/>
    </xf>
    <xf numFmtId="49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9" fillId="37" borderId="62" xfId="0" applyNumberFormat="1" applyFont="1" applyFill="1" applyBorder="1" applyAlignment="1" applyProtection="1">
      <alignment horizontal="center" vertical="center" wrapText="1"/>
      <protection/>
    </xf>
    <xf numFmtId="49" fontId="9" fillId="37" borderId="46" xfId="0" applyNumberFormat="1" applyFont="1" applyFill="1" applyBorder="1" applyAlignment="1" applyProtection="1">
      <alignment horizontal="center" vertical="center" wrapText="1"/>
      <protection/>
    </xf>
    <xf numFmtId="0" fontId="9" fillId="37" borderId="71" xfId="0" applyFont="1" applyFill="1" applyBorder="1" applyAlignment="1" applyProtection="1">
      <alignment horizontal="center" vertical="center" wrapText="1"/>
      <protection/>
    </xf>
    <xf numFmtId="0" fontId="9" fillId="37" borderId="62" xfId="0" applyFont="1" applyFill="1" applyBorder="1" applyAlignment="1" applyProtection="1">
      <alignment horizontal="center" vertical="center" wrapText="1"/>
      <protection/>
    </xf>
    <xf numFmtId="0" fontId="9" fillId="37" borderId="51" xfId="0" applyFont="1" applyFill="1" applyBorder="1" applyAlignment="1" applyProtection="1">
      <alignment horizontal="center" vertical="center" wrapText="1"/>
      <protection/>
    </xf>
    <xf numFmtId="0" fontId="9" fillId="37" borderId="46" xfId="0" applyFont="1" applyFill="1" applyBorder="1" applyAlignment="1" applyProtection="1">
      <alignment horizontal="center" vertical="center" wrapText="1"/>
      <protection/>
    </xf>
    <xf numFmtId="0" fontId="9" fillId="37" borderId="45" xfId="0" applyFont="1" applyFill="1" applyBorder="1" applyAlignment="1" applyProtection="1">
      <alignment horizontal="center" vertical="center" wrapText="1"/>
      <protection/>
    </xf>
    <xf numFmtId="0" fontId="9" fillId="37" borderId="74" xfId="0" applyFont="1" applyFill="1" applyBorder="1" applyAlignment="1" applyProtection="1">
      <alignment horizontal="center" vertical="center" wrapText="1"/>
      <protection/>
    </xf>
    <xf numFmtId="0" fontId="20" fillId="33" borderId="41" xfId="0" applyFont="1" applyFill="1" applyBorder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horizontal="center" vertical="center" wrapText="1"/>
      <protection/>
    </xf>
    <xf numFmtId="0" fontId="20" fillId="37" borderId="44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horizontal="center" vertical="center" wrapText="1"/>
      <protection/>
    </xf>
    <xf numFmtId="0" fontId="20" fillId="37" borderId="43" xfId="0" applyFont="1" applyFill="1" applyBorder="1" applyAlignment="1" applyProtection="1">
      <alignment horizontal="center" vertical="center" wrapText="1"/>
      <protection/>
    </xf>
    <xf numFmtId="0" fontId="20" fillId="37" borderId="37" xfId="0" applyFont="1" applyFill="1" applyBorder="1" applyAlignment="1" applyProtection="1">
      <alignment horizontal="center" vertical="center" wrapText="1"/>
      <protection/>
    </xf>
    <xf numFmtId="0" fontId="20" fillId="37" borderId="8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20" fillId="33" borderId="81" xfId="0" applyFont="1" applyFill="1" applyBorder="1" applyAlignment="1" applyProtection="1">
      <alignment horizontal="center" vertical="center" wrapText="1"/>
      <protection/>
    </xf>
    <xf numFmtId="0" fontId="20" fillId="37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49" fillId="0" borderId="0" xfId="0" applyFont="1" applyFill="1" applyAlignment="1" applyProtection="1">
      <alignment/>
      <protection locked="0"/>
    </xf>
    <xf numFmtId="166" fontId="9" fillId="36" borderId="52" xfId="0" applyNumberFormat="1" applyFont="1" applyFill="1" applyBorder="1" applyAlignment="1" applyProtection="1">
      <alignment horizontal="right" vertical="center" wrapText="1"/>
      <protection/>
    </xf>
    <xf numFmtId="166" fontId="9" fillId="36" borderId="74" xfId="0" applyNumberFormat="1" applyFont="1" applyFill="1" applyBorder="1" applyAlignment="1" applyProtection="1">
      <alignment vertical="center" wrapText="1"/>
      <protection/>
    </xf>
    <xf numFmtId="0" fontId="5" fillId="33" borderId="0" xfId="61" applyFont="1" applyFill="1" applyBorder="1" applyAlignment="1" applyProtection="1">
      <alignment horizontal="center" vertical="top"/>
      <protection locked="0"/>
    </xf>
    <xf numFmtId="0" fontId="33" fillId="0" borderId="0" xfId="61" applyFont="1" applyBorder="1" applyAlignment="1" applyProtection="1">
      <alignment vertical="top"/>
      <protection locked="0"/>
    </xf>
    <xf numFmtId="0" fontId="33" fillId="0" borderId="0" xfId="61" applyFont="1" applyAlignment="1" applyProtection="1">
      <alignment vertical="top"/>
      <protection locked="0"/>
    </xf>
    <xf numFmtId="49" fontId="19" fillId="0" borderId="16" xfId="0" applyNumberFormat="1" applyFont="1" applyFill="1" applyBorder="1" applyAlignment="1" applyProtection="1">
      <alignment horizontal="left" vertical="top"/>
      <protection locked="0"/>
    </xf>
    <xf numFmtId="171" fontId="24" fillId="37" borderId="0" xfId="15" applyFont="1" applyFill="1" applyBorder="1" applyAlignment="1" applyProtection="1">
      <alignment vertical="center"/>
      <protection locked="0"/>
    </xf>
    <xf numFmtId="171" fontId="0" fillId="0" borderId="0" xfId="15" applyFont="1" applyBorder="1" applyAlignment="1" applyProtection="1">
      <alignment/>
      <protection locked="0"/>
    </xf>
    <xf numFmtId="171" fontId="16" fillId="37" borderId="41" xfId="15" applyFont="1" applyFill="1" applyBorder="1" applyAlignment="1" applyProtection="1">
      <alignment horizontal="center" vertical="center" wrapText="1"/>
      <protection locked="0"/>
    </xf>
    <xf numFmtId="171" fontId="16" fillId="37" borderId="44" xfId="15" applyFont="1" applyFill="1" applyBorder="1" applyAlignment="1" applyProtection="1">
      <alignment horizontal="center" vertical="center" wrapText="1"/>
      <protection locked="0"/>
    </xf>
    <xf numFmtId="171" fontId="16" fillId="37" borderId="43" xfId="15" applyFont="1" applyFill="1" applyBorder="1" applyAlignment="1" applyProtection="1">
      <alignment horizontal="center" vertical="center" wrapText="1"/>
      <protection locked="0"/>
    </xf>
    <xf numFmtId="171" fontId="16" fillId="37" borderId="82" xfId="15" applyFont="1" applyFill="1" applyBorder="1" applyAlignment="1" applyProtection="1">
      <alignment vertical="center" wrapText="1"/>
      <protection locked="0"/>
    </xf>
    <xf numFmtId="171" fontId="16" fillId="37" borderId="22" xfId="15" applyFont="1" applyFill="1" applyBorder="1" applyAlignment="1" applyProtection="1">
      <alignment horizontal="center" vertical="center" wrapText="1"/>
      <protection locked="0"/>
    </xf>
    <xf numFmtId="171" fontId="29" fillId="36" borderId="50" xfId="15" applyFont="1" applyFill="1" applyBorder="1" applyAlignment="1" applyProtection="1">
      <alignment horizontal="right" vertical="center" wrapText="1"/>
      <protection/>
    </xf>
    <xf numFmtId="171" fontId="29" fillId="36" borderId="1" xfId="15" applyFont="1" applyFill="1" applyBorder="1" applyAlignment="1" applyProtection="1">
      <alignment horizontal="right" vertical="center" wrapText="1"/>
      <protection/>
    </xf>
    <xf numFmtId="171" fontId="29" fillId="36" borderId="71" xfId="15" applyFont="1" applyFill="1" applyBorder="1" applyAlignment="1" applyProtection="1">
      <alignment horizontal="right" vertical="center" wrapText="1"/>
      <protection/>
    </xf>
    <xf numFmtId="171" fontId="29" fillId="36" borderId="45" xfId="15" applyFont="1" applyFill="1" applyBorder="1" applyAlignment="1" applyProtection="1">
      <alignment horizontal="right" vertical="center" wrapText="1"/>
      <protection/>
    </xf>
    <xf numFmtId="171" fontId="29" fillId="36" borderId="16" xfId="15" applyFont="1" applyFill="1" applyBorder="1" applyAlignment="1" applyProtection="1">
      <alignment horizontal="right" vertical="center" wrapText="1"/>
      <protection/>
    </xf>
    <xf numFmtId="171" fontId="29" fillId="36" borderId="51" xfId="15" applyFont="1" applyFill="1" applyBorder="1" applyAlignment="1" applyProtection="1">
      <alignment horizontal="right" vertical="center" wrapText="1"/>
      <protection/>
    </xf>
    <xf numFmtId="171" fontId="29" fillId="36" borderId="83" xfId="15" applyFont="1" applyFill="1" applyBorder="1" applyAlignment="1" applyProtection="1">
      <alignment horizontal="right" vertical="center" wrapText="1"/>
      <protection/>
    </xf>
    <xf numFmtId="171" fontId="29" fillId="36" borderId="52" xfId="15" applyFont="1" applyFill="1" applyBorder="1" applyAlignment="1" applyProtection="1">
      <alignment horizontal="right" vertical="center" wrapText="1"/>
      <protection/>
    </xf>
    <xf numFmtId="171" fontId="29" fillId="36" borderId="32" xfId="15" applyFont="1" applyFill="1" applyBorder="1" applyAlignment="1" applyProtection="1">
      <alignment horizontal="right" vertical="center" wrapText="1"/>
      <protection/>
    </xf>
    <xf numFmtId="171" fontId="29" fillId="36" borderId="62" xfId="15" applyFont="1" applyFill="1" applyBorder="1" applyAlignment="1" applyProtection="1">
      <alignment horizontal="right" vertical="center" wrapText="1"/>
      <protection/>
    </xf>
    <xf numFmtId="171" fontId="29" fillId="36" borderId="74" xfId="15" applyFont="1" applyFill="1" applyBorder="1" applyAlignment="1" applyProtection="1">
      <alignment horizontal="right" vertical="center" wrapText="1"/>
      <protection/>
    </xf>
    <xf numFmtId="171" fontId="29" fillId="36" borderId="17" xfId="15" applyFont="1" applyFill="1" applyBorder="1" applyAlignment="1" applyProtection="1">
      <alignment horizontal="right" vertical="center" wrapText="1"/>
      <protection/>
    </xf>
    <xf numFmtId="171" fontId="9" fillId="33" borderId="52" xfId="15" applyFont="1" applyFill="1" applyBorder="1" applyAlignment="1" applyProtection="1">
      <alignment vertical="center" wrapText="1"/>
      <protection locked="0"/>
    </xf>
    <xf numFmtId="171" fontId="9" fillId="33" borderId="32" xfId="15" applyFont="1" applyFill="1" applyBorder="1" applyAlignment="1" applyProtection="1">
      <alignment vertical="center" wrapText="1"/>
      <protection locked="0"/>
    </xf>
    <xf numFmtId="171" fontId="9" fillId="33" borderId="62" xfId="15" applyFont="1" applyFill="1" applyBorder="1" applyAlignment="1" applyProtection="1">
      <alignment vertical="center" wrapText="1"/>
      <protection locked="0"/>
    </xf>
    <xf numFmtId="171" fontId="9" fillId="36" borderId="52" xfId="15" applyFont="1" applyFill="1" applyBorder="1" applyAlignment="1" applyProtection="1">
      <alignment horizontal="right" vertical="center" wrapText="1"/>
      <protection/>
    </xf>
    <xf numFmtId="171" fontId="9" fillId="36" borderId="74" xfId="15" applyFont="1" applyFill="1" applyBorder="1" applyAlignment="1" applyProtection="1">
      <alignment horizontal="right" vertical="center" wrapText="1"/>
      <protection/>
    </xf>
    <xf numFmtId="171" fontId="9" fillId="33" borderId="17" xfId="15" applyFont="1" applyFill="1" applyBorder="1" applyAlignment="1" applyProtection="1">
      <alignment vertical="center" wrapText="1"/>
      <protection locked="0"/>
    </xf>
    <xf numFmtId="171" fontId="9" fillId="36" borderId="17" xfId="15" applyFont="1" applyFill="1" applyBorder="1" applyAlignment="1" applyProtection="1">
      <alignment horizontal="right" vertical="center" wrapText="1"/>
      <protection/>
    </xf>
    <xf numFmtId="171" fontId="9" fillId="36" borderId="62" xfId="15" applyFont="1" applyFill="1" applyBorder="1" applyAlignment="1" applyProtection="1">
      <alignment horizontal="right" vertical="center" wrapText="1"/>
      <protection/>
    </xf>
    <xf numFmtId="171" fontId="9" fillId="33" borderId="16" xfId="15" applyFont="1" applyFill="1" applyBorder="1" applyAlignment="1" applyProtection="1">
      <alignment horizontal="right" vertical="center" wrapText="1"/>
      <protection locked="0"/>
    </xf>
    <xf numFmtId="171" fontId="9" fillId="33" borderId="51" xfId="15" applyFont="1" applyFill="1" applyBorder="1" applyAlignment="1" applyProtection="1">
      <alignment horizontal="right" vertical="center" wrapText="1"/>
      <protection locked="0"/>
    </xf>
    <xf numFmtId="171" fontId="9" fillId="36" borderId="83" xfId="15" applyFont="1" applyFill="1" applyBorder="1" applyAlignment="1" applyProtection="1">
      <alignment horizontal="right" vertical="center" wrapText="1"/>
      <protection/>
    </xf>
    <xf numFmtId="171" fontId="9" fillId="36" borderId="53" xfId="15" applyFont="1" applyFill="1" applyBorder="1" applyAlignment="1" applyProtection="1">
      <alignment horizontal="right" vertical="center" wrapText="1"/>
      <protection locked="0"/>
    </xf>
    <xf numFmtId="171" fontId="9" fillId="36" borderId="84" xfId="15" applyFont="1" applyFill="1" applyBorder="1" applyAlignment="1" applyProtection="1">
      <alignment vertical="center" wrapText="1"/>
      <protection locked="0"/>
    </xf>
    <xf numFmtId="171" fontId="9" fillId="36" borderId="56" xfId="15" applyFont="1" applyFill="1" applyBorder="1" applyAlignment="1" applyProtection="1">
      <alignment horizontal="right" vertical="center" wrapText="1"/>
      <protection locked="0"/>
    </xf>
    <xf numFmtId="171" fontId="9" fillId="36" borderId="62" xfId="15" applyFont="1" applyFill="1" applyBorder="1" applyAlignment="1" applyProtection="1">
      <alignment vertical="center" wrapText="1"/>
      <protection/>
    </xf>
    <xf numFmtId="171" fontId="29" fillId="36" borderId="52" xfId="15" applyFont="1" applyFill="1" applyBorder="1" applyAlignment="1" applyProtection="1">
      <alignment vertical="center" wrapText="1"/>
      <protection/>
    </xf>
    <xf numFmtId="171" fontId="29" fillId="36" borderId="32" xfId="15" applyFont="1" applyFill="1" applyBorder="1" applyAlignment="1" applyProtection="1">
      <alignment vertical="center" wrapText="1"/>
      <protection/>
    </xf>
    <xf numFmtId="171" fontId="29" fillId="36" borderId="62" xfId="15" applyFont="1" applyFill="1" applyBorder="1" applyAlignment="1" applyProtection="1">
      <alignment vertical="center" wrapText="1"/>
      <protection/>
    </xf>
    <xf numFmtId="171" fontId="29" fillId="36" borderId="39" xfId="15" applyFont="1" applyFill="1" applyBorder="1" applyAlignment="1" applyProtection="1">
      <alignment vertical="center" wrapText="1"/>
      <protection/>
    </xf>
    <xf numFmtId="171" fontId="29" fillId="33" borderId="52" xfId="15" applyFont="1" applyFill="1" applyBorder="1" applyAlignment="1" applyProtection="1">
      <alignment vertical="center" wrapText="1"/>
      <protection locked="0"/>
    </xf>
    <xf numFmtId="171" fontId="29" fillId="33" borderId="32" xfId="15" applyFont="1" applyFill="1" applyBorder="1" applyAlignment="1" applyProtection="1">
      <alignment vertical="center" wrapText="1"/>
      <protection locked="0"/>
    </xf>
    <xf numFmtId="171" fontId="29" fillId="33" borderId="62" xfId="15" applyFont="1" applyFill="1" applyBorder="1" applyAlignment="1" applyProtection="1">
      <alignment vertical="center" wrapText="1"/>
      <protection locked="0"/>
    </xf>
    <xf numFmtId="171" fontId="29" fillId="33" borderId="17" xfId="15" applyFont="1" applyFill="1" applyBorder="1" applyAlignment="1" applyProtection="1">
      <alignment vertical="center" wrapText="1"/>
      <protection locked="0"/>
    </xf>
    <xf numFmtId="171" fontId="29" fillId="33" borderId="51" xfId="15" applyFont="1" applyFill="1" applyBorder="1" applyAlignment="1" applyProtection="1">
      <alignment horizontal="right" vertical="center" wrapText="1"/>
      <protection locked="0"/>
    </xf>
    <xf numFmtId="171" fontId="9" fillId="36" borderId="85" xfId="15" applyFont="1" applyFill="1" applyBorder="1" applyAlignment="1" applyProtection="1">
      <alignment horizontal="right" vertical="center" wrapText="1"/>
      <protection/>
    </xf>
    <xf numFmtId="171" fontId="9" fillId="33" borderId="33" xfId="15" applyFont="1" applyFill="1" applyBorder="1" applyAlignment="1" applyProtection="1">
      <alignment vertical="center" wrapText="1"/>
      <protection locked="0"/>
    </xf>
    <xf numFmtId="171" fontId="9" fillId="36" borderId="54" xfId="15" applyFont="1" applyFill="1" applyBorder="1" applyAlignment="1" applyProtection="1">
      <alignment vertical="center" wrapText="1"/>
      <protection locked="0"/>
    </xf>
    <xf numFmtId="171" fontId="9" fillId="33" borderId="46" xfId="15" applyFont="1" applyFill="1" applyBorder="1" applyAlignment="1" applyProtection="1">
      <alignment horizontal="right" vertical="center" wrapText="1"/>
      <protection locked="0"/>
    </xf>
    <xf numFmtId="171" fontId="9" fillId="33" borderId="48" xfId="15" applyFont="1" applyFill="1" applyBorder="1" applyAlignment="1" applyProtection="1">
      <alignment vertical="center" wrapText="1"/>
      <protection/>
    </xf>
    <xf numFmtId="171" fontId="9" fillId="36" borderId="55" xfId="15" applyFont="1" applyFill="1" applyBorder="1" applyAlignment="1" applyProtection="1">
      <alignment horizontal="right" vertical="center" wrapText="1"/>
      <protection/>
    </xf>
    <xf numFmtId="171" fontId="9" fillId="33" borderId="46" xfId="15" applyFont="1" applyFill="1" applyBorder="1" applyAlignment="1" applyProtection="1">
      <alignment vertical="center" wrapText="1"/>
      <protection locked="0"/>
    </xf>
    <xf numFmtId="171" fontId="9" fillId="36" borderId="46" xfId="15" applyFont="1" applyFill="1" applyBorder="1" applyAlignment="1" applyProtection="1">
      <alignment horizontal="right" vertical="center" wrapText="1"/>
      <protection/>
    </xf>
    <xf numFmtId="171" fontId="9" fillId="33" borderId="18" xfId="15" applyFont="1" applyFill="1" applyBorder="1" applyAlignment="1" applyProtection="1">
      <alignment horizontal="right" vertical="center" wrapText="1"/>
      <protection locked="0"/>
    </xf>
    <xf numFmtId="171" fontId="9" fillId="36" borderId="86" xfId="15" applyFont="1" applyFill="1" applyBorder="1" applyAlignment="1" applyProtection="1">
      <alignment horizontal="right" vertical="center" wrapText="1"/>
      <protection/>
    </xf>
    <xf numFmtId="171" fontId="9" fillId="36" borderId="17" xfId="15" applyFont="1" applyFill="1" applyBorder="1" applyAlignment="1" applyProtection="1">
      <alignment vertical="center" wrapText="1"/>
      <protection/>
    </xf>
    <xf numFmtId="171" fontId="9" fillId="36" borderId="79" xfId="15" applyFont="1" applyFill="1" applyBorder="1" applyAlignment="1" applyProtection="1">
      <alignment vertical="center" wrapText="1"/>
      <protection/>
    </xf>
    <xf numFmtId="171" fontId="9" fillId="36" borderId="52" xfId="15" applyFont="1" applyFill="1" applyBorder="1" applyAlignment="1" applyProtection="1">
      <alignment vertical="center" wrapText="1"/>
      <protection/>
    </xf>
    <xf numFmtId="171" fontId="9" fillId="36" borderId="32" xfId="15" applyFont="1" applyFill="1" applyBorder="1" applyAlignment="1" applyProtection="1">
      <alignment vertical="center" wrapText="1"/>
      <protection/>
    </xf>
    <xf numFmtId="171" fontId="9" fillId="36" borderId="51" xfId="15" applyFont="1" applyFill="1" applyBorder="1" applyAlignment="1" applyProtection="1">
      <alignment horizontal="right" vertical="center" wrapText="1"/>
      <protection/>
    </xf>
    <xf numFmtId="171" fontId="29" fillId="36" borderId="79" xfId="15" applyFont="1" applyFill="1" applyBorder="1" applyAlignment="1" applyProtection="1">
      <alignment vertical="center" wrapText="1"/>
      <protection/>
    </xf>
    <xf numFmtId="171" fontId="9" fillId="36" borderId="56" xfId="15" applyFont="1" applyFill="1" applyBorder="1" applyAlignment="1" applyProtection="1">
      <alignment vertical="center" wrapText="1"/>
      <protection locked="0"/>
    </xf>
    <xf numFmtId="171" fontId="29" fillId="36" borderId="17" xfId="15" applyFont="1" applyFill="1" applyBorder="1" applyAlignment="1" applyProtection="1">
      <alignment vertical="center" wrapText="1"/>
      <protection/>
    </xf>
    <xf numFmtId="171" fontId="9" fillId="36" borderId="53" xfId="15" applyFont="1" applyFill="1" applyBorder="1" applyAlignment="1" applyProtection="1">
      <alignment vertical="center" wrapText="1"/>
      <protection locked="0"/>
    </xf>
    <xf numFmtId="171" fontId="9" fillId="36" borderId="57" xfId="15" applyFont="1" applyFill="1" applyBorder="1" applyAlignment="1" applyProtection="1">
      <alignment horizontal="right" vertical="center" wrapText="1"/>
      <protection/>
    </xf>
    <xf numFmtId="171" fontId="9" fillId="36" borderId="58" xfId="15" applyFont="1" applyFill="1" applyBorder="1" applyAlignment="1" applyProtection="1">
      <alignment vertical="center" wrapText="1"/>
      <protection locked="0"/>
    </xf>
    <xf numFmtId="171" fontId="9" fillId="36" borderId="59" xfId="15" applyFont="1" applyFill="1" applyBorder="1" applyAlignment="1" applyProtection="1">
      <alignment horizontal="right" vertical="center" wrapText="1"/>
      <protection/>
    </xf>
    <xf numFmtId="171" fontId="29" fillId="36" borderId="57" xfId="15" applyFont="1" applyFill="1" applyBorder="1" applyAlignment="1" applyProtection="1">
      <alignment horizontal="right" vertical="center" wrapText="1"/>
      <protection/>
    </xf>
    <xf numFmtId="171" fontId="9" fillId="36" borderId="60" xfId="15" applyFont="1" applyFill="1" applyBorder="1" applyAlignment="1" applyProtection="1">
      <alignment horizontal="right" vertical="center" wrapText="1"/>
      <protection/>
    </xf>
    <xf numFmtId="171" fontId="9" fillId="0" borderId="52" xfId="15" applyFont="1" applyFill="1" applyBorder="1" applyAlignment="1" applyProtection="1">
      <alignment horizontal="right" vertical="center" wrapText="1"/>
      <protection locked="0"/>
    </xf>
    <xf numFmtId="171" fontId="9" fillId="0" borderId="79" xfId="15" applyFont="1" applyFill="1" applyBorder="1" applyAlignment="1" applyProtection="1">
      <alignment vertical="center" wrapText="1"/>
      <protection locked="0"/>
    </xf>
    <xf numFmtId="171" fontId="9" fillId="36" borderId="62" xfId="15" applyFont="1" applyFill="1" applyBorder="1" applyAlignment="1" applyProtection="1">
      <alignment vertical="center" wrapText="1"/>
      <protection locked="0"/>
    </xf>
    <xf numFmtId="171" fontId="9" fillId="36" borderId="74" xfId="15" applyFont="1" applyFill="1" applyBorder="1" applyAlignment="1" applyProtection="1">
      <alignment horizontal="right" vertical="center" wrapText="1"/>
      <protection locked="0"/>
    </xf>
    <xf numFmtId="171" fontId="9" fillId="0" borderId="74" xfId="15" applyFont="1" applyFill="1" applyBorder="1" applyAlignment="1" applyProtection="1">
      <alignment horizontal="right" vertical="center" wrapText="1"/>
      <protection locked="0"/>
    </xf>
    <xf numFmtId="171" fontId="9" fillId="36" borderId="39" xfId="15" applyFont="1" applyFill="1" applyBorder="1" applyAlignment="1" applyProtection="1">
      <alignment horizontal="right" vertical="center" wrapText="1"/>
      <protection/>
    </xf>
    <xf numFmtId="171" fontId="29" fillId="0" borderId="79" xfId="15" applyFont="1" applyFill="1" applyBorder="1" applyAlignment="1" applyProtection="1">
      <alignment vertical="center" wrapText="1"/>
      <protection locked="0"/>
    </xf>
    <xf numFmtId="171" fontId="9" fillId="0" borderId="17" xfId="15" applyFont="1" applyFill="1" applyBorder="1" applyAlignment="1" applyProtection="1">
      <alignment horizontal="right" vertical="center" wrapText="1"/>
      <protection locked="0"/>
    </xf>
    <xf numFmtId="171" fontId="9" fillId="0" borderId="62" xfId="15" applyFont="1" applyFill="1" applyBorder="1" applyAlignment="1" applyProtection="1">
      <alignment horizontal="right" vertical="center" wrapText="1"/>
      <protection locked="0"/>
    </xf>
    <xf numFmtId="171" fontId="9" fillId="0" borderId="38" xfId="15" applyFont="1" applyFill="1" applyBorder="1" applyAlignment="1" applyProtection="1">
      <alignment horizontal="right" vertical="center" wrapText="1"/>
      <protection locked="0"/>
    </xf>
    <xf numFmtId="171" fontId="9" fillId="0" borderId="17" xfId="15" applyFont="1" applyFill="1" applyBorder="1" applyAlignment="1" applyProtection="1">
      <alignment vertical="center" wrapText="1"/>
      <protection locked="0"/>
    </xf>
    <xf numFmtId="171" fontId="9" fillId="0" borderId="62" xfId="15" applyFont="1" applyFill="1" applyBorder="1" applyAlignment="1" applyProtection="1">
      <alignment vertical="center" wrapText="1"/>
      <protection locked="0"/>
    </xf>
    <xf numFmtId="171" fontId="9" fillId="0" borderId="87" xfId="15" applyFont="1" applyFill="1" applyBorder="1" applyAlignment="1" applyProtection="1">
      <alignment horizontal="right" vertical="center" wrapText="1"/>
      <protection locked="0"/>
    </xf>
    <xf numFmtId="171" fontId="9" fillId="0" borderId="48" xfId="15" applyFont="1" applyFill="1" applyBorder="1" applyAlignment="1" applyProtection="1">
      <alignment horizontal="right" vertical="center" wrapText="1"/>
      <protection locked="0"/>
    </xf>
    <xf numFmtId="171" fontId="9" fillId="0" borderId="18" xfId="15" applyFont="1" applyFill="1" applyBorder="1" applyAlignment="1" applyProtection="1">
      <alignment vertical="center" wrapText="1"/>
      <protection locked="0"/>
    </xf>
    <xf numFmtId="171" fontId="9" fillId="0" borderId="46" xfId="15" applyFont="1" applyFill="1" applyBorder="1" applyAlignment="1" applyProtection="1">
      <alignment vertical="center" wrapText="1"/>
      <protection locked="0"/>
    </xf>
    <xf numFmtId="171" fontId="9" fillId="33" borderId="17" xfId="15" applyFont="1" applyFill="1" applyBorder="1" applyAlignment="1" applyProtection="1">
      <alignment horizontal="right" vertical="center" wrapText="1"/>
      <protection locked="0"/>
    </xf>
    <xf numFmtId="171" fontId="9" fillId="33" borderId="62" xfId="15" applyFont="1" applyFill="1" applyBorder="1" applyAlignment="1" applyProtection="1">
      <alignment horizontal="right" vertical="center" wrapText="1"/>
      <protection locked="0"/>
    </xf>
    <xf numFmtId="171" fontId="9" fillId="36" borderId="52" xfId="15" applyFont="1" applyFill="1" applyBorder="1" applyAlignment="1" applyProtection="1">
      <alignment horizontal="right" vertical="center" wrapText="1"/>
      <protection locked="0"/>
    </xf>
    <xf numFmtId="172" fontId="9" fillId="33" borderId="17" xfId="15" applyNumberFormat="1" applyFont="1" applyFill="1" applyBorder="1" applyAlignment="1" applyProtection="1">
      <alignment vertical="center" wrapText="1"/>
      <protection locked="0"/>
    </xf>
    <xf numFmtId="172" fontId="9" fillId="33" borderId="32" xfId="15" applyNumberFormat="1" applyFont="1" applyFill="1" applyBorder="1" applyAlignment="1" applyProtection="1">
      <alignment vertical="center" wrapText="1"/>
      <protection locked="0"/>
    </xf>
    <xf numFmtId="172" fontId="9" fillId="33" borderId="62" xfId="15" applyNumberFormat="1" applyFont="1" applyFill="1" applyBorder="1" applyAlignment="1" applyProtection="1">
      <alignment vertical="center" wrapText="1"/>
      <protection locked="0"/>
    </xf>
    <xf numFmtId="172" fontId="9" fillId="33" borderId="17" xfId="15" applyNumberFormat="1" applyFont="1" applyFill="1" applyBorder="1" applyAlignment="1" applyProtection="1">
      <alignment horizontal="right" vertical="center" wrapText="1"/>
      <protection locked="0"/>
    </xf>
    <xf numFmtId="172" fontId="9" fillId="33" borderId="62" xfId="15" applyNumberFormat="1" applyFont="1" applyFill="1" applyBorder="1" applyAlignment="1" applyProtection="1">
      <alignment horizontal="right" vertical="center" wrapText="1"/>
      <protection locked="0"/>
    </xf>
    <xf numFmtId="172" fontId="9" fillId="33" borderId="52" xfId="15" applyNumberFormat="1" applyFont="1" applyFill="1" applyBorder="1" applyAlignment="1" applyProtection="1">
      <alignment vertical="center" wrapText="1"/>
      <protection locked="0"/>
    </xf>
    <xf numFmtId="172" fontId="9" fillId="33" borderId="74" xfId="15" applyNumberFormat="1" applyFont="1" applyFill="1" applyBorder="1" applyAlignment="1" applyProtection="1">
      <alignment vertical="center" wrapText="1"/>
      <protection locked="0"/>
    </xf>
    <xf numFmtId="172" fontId="9" fillId="33" borderId="79" xfId="15" applyNumberFormat="1" applyFont="1" applyFill="1" applyBorder="1" applyAlignment="1" applyProtection="1">
      <alignment vertical="center" wrapText="1"/>
      <protection locked="0"/>
    </xf>
    <xf numFmtId="171" fontId="9" fillId="36" borderId="75" xfId="15" applyFont="1" applyFill="1" applyBorder="1" applyAlignment="1" applyProtection="1">
      <alignment horizontal="right" vertical="center" wrapText="1"/>
      <protection/>
    </xf>
    <xf numFmtId="171" fontId="9" fillId="36" borderId="76" xfId="15" applyFont="1" applyFill="1" applyBorder="1" applyAlignment="1" applyProtection="1">
      <alignment horizontal="right" vertical="center" wrapText="1"/>
      <protection locked="0"/>
    </xf>
    <xf numFmtId="171" fontId="9" fillId="33" borderId="88" xfId="15" applyFont="1" applyFill="1" applyBorder="1" applyAlignment="1" applyProtection="1">
      <alignment horizontal="right" vertical="center" wrapText="1"/>
      <protection locked="0"/>
    </xf>
    <xf numFmtId="171" fontId="9" fillId="33" borderId="77" xfId="15" applyFont="1" applyFill="1" applyBorder="1" applyAlignment="1" applyProtection="1">
      <alignment vertical="center" wrapText="1"/>
      <protection locked="0"/>
    </xf>
    <xf numFmtId="171" fontId="9" fillId="33" borderId="89" xfId="15" applyFont="1" applyFill="1" applyBorder="1" applyAlignment="1" applyProtection="1">
      <alignment vertical="center" wrapText="1"/>
      <protection locked="0"/>
    </xf>
    <xf numFmtId="171" fontId="9" fillId="33" borderId="52" xfId="15" applyFont="1" applyFill="1" applyBorder="1" applyAlignment="1" applyProtection="1">
      <alignment horizontal="right" vertical="center" wrapText="1"/>
      <protection locked="0"/>
    </xf>
    <xf numFmtId="171" fontId="9" fillId="33" borderId="88" xfId="15" applyFont="1" applyFill="1" applyBorder="1" applyAlignment="1" applyProtection="1">
      <alignment vertical="center" wrapText="1"/>
      <protection locked="0"/>
    </xf>
    <xf numFmtId="171" fontId="9" fillId="33" borderId="89" xfId="15" applyFont="1" applyFill="1" applyBorder="1" applyAlignment="1" applyProtection="1">
      <alignment horizontal="right" vertical="center" wrapText="1"/>
      <protection locked="0"/>
    </xf>
    <xf numFmtId="171" fontId="9" fillId="33" borderId="90" xfId="15" applyFont="1" applyFill="1" applyBorder="1" applyAlignment="1" applyProtection="1">
      <alignment horizontal="right" vertical="center" wrapText="1"/>
      <protection locked="0"/>
    </xf>
    <xf numFmtId="171" fontId="9" fillId="33" borderId="91" xfId="15" applyFont="1" applyFill="1" applyBorder="1" applyAlignment="1" applyProtection="1">
      <alignment horizontal="right" vertical="center" wrapText="1"/>
      <protection locked="0"/>
    </xf>
    <xf numFmtId="171" fontId="9" fillId="36" borderId="78" xfId="15" applyFont="1" applyFill="1" applyBorder="1" applyAlignment="1" applyProtection="1">
      <alignment horizontal="right" vertical="center" wrapText="1"/>
      <protection/>
    </xf>
    <xf numFmtId="171" fontId="9" fillId="33" borderId="92" xfId="15" applyFont="1" applyFill="1" applyBorder="1" applyAlignment="1" applyProtection="1">
      <alignment vertical="center" wrapText="1"/>
      <protection locked="0"/>
    </xf>
    <xf numFmtId="171" fontId="9" fillId="36" borderId="93" xfId="15" applyFont="1" applyFill="1" applyBorder="1" applyAlignment="1" applyProtection="1">
      <alignment horizontal="right" vertical="center" wrapText="1"/>
      <protection/>
    </xf>
    <xf numFmtId="171" fontId="9" fillId="33" borderId="91" xfId="15" applyFont="1" applyFill="1" applyBorder="1" applyAlignment="1" applyProtection="1">
      <alignment vertical="center" wrapText="1"/>
      <protection locked="0"/>
    </xf>
    <xf numFmtId="171" fontId="9" fillId="36" borderId="94" xfId="15" applyFont="1" applyFill="1" applyBorder="1" applyAlignment="1" applyProtection="1">
      <alignment horizontal="right" vertical="center" wrapText="1"/>
      <protection locked="0"/>
    </xf>
    <xf numFmtId="171" fontId="9" fillId="33" borderId="32" xfId="15" applyFont="1" applyFill="1" applyBorder="1" applyAlignment="1" applyProtection="1">
      <alignment horizontal="right" vertical="center" wrapText="1"/>
      <protection locked="0"/>
    </xf>
    <xf numFmtId="171" fontId="9" fillId="36" borderId="57" xfId="15" applyFont="1" applyFill="1" applyBorder="1" applyAlignment="1" applyProtection="1">
      <alignment horizontal="right" vertical="center" wrapText="1"/>
      <protection locked="0"/>
    </xf>
    <xf numFmtId="171" fontId="9" fillId="36" borderId="32" xfId="15" applyFont="1" applyFill="1" applyBorder="1" applyAlignment="1" applyProtection="1">
      <alignment horizontal="right" vertical="center" wrapText="1"/>
      <protection/>
    </xf>
    <xf numFmtId="173" fontId="9" fillId="36" borderId="78" xfId="15" applyNumberFormat="1" applyFont="1" applyFill="1" applyBorder="1" applyAlignment="1" applyProtection="1">
      <alignment horizontal="right" vertical="center" wrapText="1"/>
      <protection/>
    </xf>
    <xf numFmtId="173" fontId="9" fillId="36" borderId="57" xfId="15" applyNumberFormat="1" applyFont="1" applyFill="1" applyBorder="1" applyAlignment="1" applyProtection="1">
      <alignment horizontal="right" vertical="center" wrapText="1"/>
      <protection/>
    </xf>
    <xf numFmtId="173" fontId="9" fillId="37" borderId="17" xfId="15" applyNumberFormat="1" applyFont="1" applyFill="1" applyBorder="1" applyAlignment="1" applyProtection="1">
      <alignment horizontal="right" vertical="center" wrapText="1"/>
      <protection locked="0"/>
    </xf>
    <xf numFmtId="173" fontId="9" fillId="37" borderId="62" xfId="15" applyNumberFormat="1" applyFont="1" applyFill="1" applyBorder="1" applyAlignment="1" applyProtection="1">
      <alignment horizontal="right" vertical="center" wrapText="1"/>
      <protection locked="0"/>
    </xf>
    <xf numFmtId="171" fontId="9" fillId="36" borderId="38" xfId="15" applyFont="1" applyFill="1" applyBorder="1" applyAlignment="1" applyProtection="1">
      <alignment horizontal="right" vertical="center" wrapText="1"/>
      <protection locked="0"/>
    </xf>
    <xf numFmtId="171" fontId="9" fillId="36" borderId="17" xfId="15" applyFont="1" applyFill="1" applyBorder="1" applyAlignment="1" applyProtection="1">
      <alignment horizontal="right" vertical="center" wrapText="1"/>
      <protection locked="0"/>
    </xf>
    <xf numFmtId="171" fontId="9" fillId="36" borderId="32" xfId="15" applyFont="1" applyFill="1" applyBorder="1" applyAlignment="1" applyProtection="1">
      <alignment horizontal="right" vertical="center" wrapText="1"/>
      <protection locked="0"/>
    </xf>
    <xf numFmtId="171" fontId="9" fillId="36" borderId="62" xfId="15" applyFont="1" applyFill="1" applyBorder="1" applyAlignment="1" applyProtection="1">
      <alignment horizontal="right" vertical="center" wrapText="1"/>
      <protection locked="0"/>
    </xf>
    <xf numFmtId="171" fontId="9" fillId="36" borderId="24" xfId="15" applyFont="1" applyFill="1" applyBorder="1" applyAlignment="1" applyProtection="1">
      <alignment horizontal="right" vertical="center" wrapText="1"/>
      <protection locked="0"/>
    </xf>
    <xf numFmtId="171" fontId="9" fillId="36" borderId="18" xfId="15" applyFont="1" applyFill="1" applyBorder="1" applyAlignment="1" applyProtection="1">
      <alignment horizontal="right" vertical="center" wrapText="1"/>
      <protection locked="0"/>
    </xf>
    <xf numFmtId="171" fontId="9" fillId="36" borderId="33" xfId="15" applyFont="1" applyFill="1" applyBorder="1" applyAlignment="1" applyProtection="1">
      <alignment horizontal="right" vertical="center" wrapText="1"/>
      <protection locked="0"/>
    </xf>
    <xf numFmtId="171" fontId="9" fillId="36" borderId="46" xfId="15" applyFont="1" applyFill="1" applyBorder="1" applyAlignment="1" applyProtection="1">
      <alignment horizontal="right" vertical="center" wrapText="1"/>
      <protection locked="0"/>
    </xf>
    <xf numFmtId="171" fontId="9" fillId="36" borderId="48" xfId="15" applyFont="1" applyFill="1" applyBorder="1" applyAlignment="1" applyProtection="1">
      <alignment horizontal="right" vertical="center" wrapText="1"/>
      <protection locked="0"/>
    </xf>
    <xf numFmtId="171" fontId="9" fillId="0" borderId="24" xfId="15" applyFont="1" applyFill="1" applyBorder="1" applyAlignment="1" applyProtection="1">
      <alignment horizontal="right" vertical="center" wrapText="1"/>
      <protection locked="0"/>
    </xf>
    <xf numFmtId="171" fontId="9" fillId="0" borderId="32" xfId="15" applyFont="1" applyFill="1" applyBorder="1" applyAlignment="1" applyProtection="1">
      <alignment horizontal="right" vertical="center" wrapText="1"/>
      <protection locked="0"/>
    </xf>
    <xf numFmtId="171" fontId="9" fillId="0" borderId="18" xfId="15" applyFont="1" applyFill="1" applyBorder="1" applyAlignment="1" applyProtection="1">
      <alignment horizontal="right" vertical="center" wrapText="1"/>
      <protection locked="0"/>
    </xf>
    <xf numFmtId="171" fontId="9" fillId="0" borderId="33" xfId="15" applyFont="1" applyFill="1" applyBorder="1" applyAlignment="1" applyProtection="1">
      <alignment horizontal="right" vertical="center" wrapText="1"/>
      <protection locked="0"/>
    </xf>
    <xf numFmtId="171" fontId="9" fillId="0" borderId="46" xfId="15" applyFont="1" applyFill="1" applyBorder="1" applyAlignment="1" applyProtection="1">
      <alignment horizontal="right" vertical="center" wrapText="1"/>
      <protection locked="0"/>
    </xf>
    <xf numFmtId="171" fontId="29" fillId="36" borderId="20" xfId="15" applyFont="1" applyFill="1" applyBorder="1" applyAlignment="1" applyProtection="1">
      <alignment vertical="center" wrapText="1"/>
      <protection/>
    </xf>
    <xf numFmtId="171" fontId="29" fillId="36" borderId="16" xfId="15" applyFont="1" applyFill="1" applyBorder="1" applyAlignment="1" applyProtection="1">
      <alignment vertical="center" wrapText="1"/>
      <protection/>
    </xf>
    <xf numFmtId="171" fontId="29" fillId="36" borderId="1" xfId="15" applyFont="1" applyFill="1" applyBorder="1" applyAlignment="1" applyProtection="1">
      <alignment vertical="center" wrapText="1"/>
      <protection/>
    </xf>
    <xf numFmtId="171" fontId="29" fillId="36" borderId="51" xfId="15" applyFont="1" applyFill="1" applyBorder="1" applyAlignment="1" applyProtection="1">
      <alignment vertical="center" wrapText="1"/>
      <protection/>
    </xf>
    <xf numFmtId="171" fontId="29" fillId="36" borderId="26" xfId="15" applyFont="1" applyFill="1" applyBorder="1" applyAlignment="1" applyProtection="1">
      <alignment vertical="center" wrapText="1"/>
      <protection/>
    </xf>
    <xf numFmtId="171" fontId="29" fillId="36" borderId="27" xfId="15" applyFont="1" applyFill="1" applyBorder="1" applyAlignment="1" applyProtection="1">
      <alignment vertical="center" wrapText="1"/>
      <protection/>
    </xf>
    <xf numFmtId="171" fontId="29" fillId="36" borderId="95" xfId="15" applyFont="1" applyFill="1" applyBorder="1" applyAlignment="1" applyProtection="1">
      <alignment vertical="center" wrapText="1"/>
      <protection/>
    </xf>
    <xf numFmtId="171" fontId="29" fillId="0" borderId="20" xfId="15" applyFont="1" applyFill="1" applyBorder="1" applyAlignment="1" applyProtection="1">
      <alignment vertical="center" wrapText="1"/>
      <protection locked="0"/>
    </xf>
    <xf numFmtId="171" fontId="29" fillId="0" borderId="38" xfId="15" applyFont="1" applyFill="1" applyBorder="1" applyAlignment="1" applyProtection="1">
      <alignment horizontal="right" vertical="center" wrapText="1"/>
      <protection locked="0"/>
    </xf>
    <xf numFmtId="171" fontId="29" fillId="0" borderId="24" xfId="15" applyFont="1" applyFill="1" applyBorder="1" applyAlignment="1" applyProtection="1">
      <alignment horizontal="righ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4" fillId="37" borderId="32" xfId="0" applyFont="1" applyFill="1" applyBorder="1" applyAlignment="1" applyProtection="1">
      <alignment horizontal="left" vertical="center" wrapText="1"/>
      <protection locked="0"/>
    </xf>
    <xf numFmtId="0" fontId="16" fillId="37" borderId="32" xfId="0" applyFont="1" applyFill="1" applyBorder="1" applyAlignment="1" applyProtection="1">
      <alignment horizontal="center" vertical="center" wrapText="1"/>
      <protection locked="0"/>
    </xf>
    <xf numFmtId="0" fontId="4" fillId="37" borderId="74" xfId="0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 locked="0"/>
    </xf>
    <xf numFmtId="0" fontId="16" fillId="37" borderId="33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171" fontId="28" fillId="36" borderId="37" xfId="15" applyFont="1" applyFill="1" applyBorder="1" applyAlignment="1" applyProtection="1">
      <alignment horizontal="right" vertical="center" wrapText="1"/>
      <protection/>
    </xf>
    <xf numFmtId="171" fontId="28" fillId="36" borderId="19" xfId="15" applyFont="1" applyFill="1" applyBorder="1" applyAlignment="1" applyProtection="1">
      <alignment horizontal="right" vertical="center" wrapText="1"/>
      <protection/>
    </xf>
    <xf numFmtId="171" fontId="28" fillId="36" borderId="96" xfId="15" applyFont="1" applyFill="1" applyBorder="1" applyAlignment="1" applyProtection="1">
      <alignment horizontal="right" vertical="center" wrapText="1"/>
      <protection/>
    </xf>
    <xf numFmtId="171" fontId="16" fillId="0" borderId="34" xfId="15" applyFont="1" applyFill="1" applyBorder="1" applyAlignment="1" applyProtection="1">
      <alignment horizontal="right" vertical="center" wrapText="1"/>
      <protection locked="0"/>
    </xf>
    <xf numFmtId="171" fontId="16" fillId="0" borderId="20" xfId="15" applyFont="1" applyFill="1" applyBorder="1" applyAlignment="1" applyProtection="1">
      <alignment horizontal="right" vertical="center" wrapText="1"/>
      <protection locked="0"/>
    </xf>
    <xf numFmtId="171" fontId="16" fillId="36" borderId="83" xfId="15" applyFont="1" applyFill="1" applyBorder="1" applyAlignment="1" applyProtection="1">
      <alignment horizontal="right" vertical="center" wrapText="1"/>
      <protection/>
    </xf>
    <xf numFmtId="171" fontId="16" fillId="33" borderId="39" xfId="15" applyFont="1" applyFill="1" applyBorder="1" applyAlignment="1" applyProtection="1">
      <alignment horizontal="right" vertical="center" wrapText="1"/>
      <protection locked="0"/>
    </xf>
    <xf numFmtId="171" fontId="16" fillId="33" borderId="38" xfId="15" applyFont="1" applyFill="1" applyBorder="1" applyAlignment="1" applyProtection="1">
      <alignment horizontal="right" vertical="center" wrapText="1"/>
      <protection locked="0"/>
    </xf>
    <xf numFmtId="171" fontId="16" fillId="36" borderId="79" xfId="15" applyFont="1" applyFill="1" applyBorder="1" applyAlignment="1" applyProtection="1">
      <alignment horizontal="right" vertical="center" wrapText="1"/>
      <protection locked="0"/>
    </xf>
    <xf numFmtId="171" fontId="16" fillId="33" borderId="21" xfId="15" applyFont="1" applyFill="1" applyBorder="1" applyAlignment="1" applyProtection="1">
      <alignment horizontal="right" vertical="center" wrapText="1"/>
      <protection locked="0"/>
    </xf>
    <xf numFmtId="171" fontId="16" fillId="33" borderId="14" xfId="15" applyFont="1" applyFill="1" applyBorder="1" applyAlignment="1" applyProtection="1">
      <alignment horizontal="right" vertical="center" wrapText="1"/>
      <protection locked="0"/>
    </xf>
    <xf numFmtId="171" fontId="16" fillId="36" borderId="24" xfId="15" applyFont="1" applyFill="1" applyBorder="1" applyAlignment="1" applyProtection="1">
      <alignment horizontal="right" vertical="center" wrapText="1"/>
      <protection/>
    </xf>
    <xf numFmtId="171" fontId="28" fillId="36" borderId="22" xfId="15" applyFont="1" applyFill="1" applyBorder="1" applyAlignment="1" applyProtection="1">
      <alignment horizontal="right" vertical="center" wrapText="1"/>
      <protection/>
    </xf>
    <xf numFmtId="171" fontId="16" fillId="33" borderId="24" xfId="15" applyFont="1" applyFill="1" applyBorder="1" applyAlignment="1" applyProtection="1">
      <alignment horizontal="right" vertical="center" wrapText="1"/>
      <protection locked="0"/>
    </xf>
    <xf numFmtId="171" fontId="28" fillId="36" borderId="80" xfId="15" applyFont="1" applyFill="1" applyBorder="1" applyAlignment="1" applyProtection="1">
      <alignment horizontal="right" vertical="center" wrapText="1"/>
      <protection/>
    </xf>
    <xf numFmtId="171" fontId="16" fillId="36" borderId="79" xfId="15" applyFont="1" applyFill="1" applyBorder="1" applyAlignment="1" applyProtection="1">
      <alignment horizontal="right" vertical="center" wrapText="1"/>
      <protection/>
    </xf>
    <xf numFmtId="171" fontId="16" fillId="36" borderId="86" xfId="15" applyFont="1" applyFill="1" applyBorder="1" applyAlignment="1" applyProtection="1">
      <alignment horizontal="right" vertical="center" wrapText="1"/>
      <protection/>
    </xf>
    <xf numFmtId="171" fontId="16" fillId="33" borderId="37" xfId="15" applyFont="1" applyFill="1" applyBorder="1" applyAlignment="1" applyProtection="1">
      <alignment horizontal="right" vertical="center" wrapText="1"/>
      <protection locked="0"/>
    </xf>
    <xf numFmtId="171" fontId="16" fillId="0" borderId="19" xfId="15" applyFont="1" applyFill="1" applyBorder="1" applyAlignment="1" applyProtection="1">
      <alignment horizontal="right" vertical="center" wrapText="1"/>
      <protection locked="0"/>
    </xf>
    <xf numFmtId="171" fontId="16" fillId="36" borderId="96" xfId="15" applyFont="1" applyFill="1" applyBorder="1" applyAlignment="1" applyProtection="1">
      <alignment horizontal="right" vertical="center" wrapText="1"/>
      <protection/>
    </xf>
    <xf numFmtId="171" fontId="16" fillId="37" borderId="0" xfId="15" applyFont="1" applyFill="1" applyBorder="1" applyAlignment="1" applyProtection="1">
      <alignment horizontal="right" vertical="center" wrapText="1"/>
      <protection locked="0"/>
    </xf>
    <xf numFmtId="171" fontId="16" fillId="0" borderId="0" xfId="15" applyFont="1" applyFill="1" applyBorder="1" applyAlignment="1" applyProtection="1">
      <alignment horizontal="right" vertical="center" wrapText="1"/>
      <protection locked="0"/>
    </xf>
    <xf numFmtId="171" fontId="16" fillId="0" borderId="0" xfId="15" applyFont="1" applyFill="1" applyBorder="1" applyAlignment="1" applyProtection="1">
      <alignment vertical="center" wrapText="1"/>
      <protection locked="0"/>
    </xf>
    <xf numFmtId="171" fontId="13" fillId="0" borderId="0" xfId="15" applyFont="1" applyFill="1" applyBorder="1" applyAlignment="1" applyProtection="1">
      <alignment horizontal="right" vertical="center"/>
      <protection locked="0"/>
    </xf>
    <xf numFmtId="171" fontId="16" fillId="37" borderId="15" xfId="15" applyFont="1" applyFill="1" applyBorder="1" applyAlignment="1" applyProtection="1">
      <alignment vertical="center"/>
      <protection locked="0"/>
    </xf>
    <xf numFmtId="171" fontId="16" fillId="33" borderId="34" xfId="15" applyFont="1" applyFill="1" applyBorder="1" applyAlignment="1" applyProtection="1">
      <alignment horizontal="right" vertical="center" wrapText="1"/>
      <protection locked="0"/>
    </xf>
    <xf numFmtId="171" fontId="16" fillId="33" borderId="29" xfId="15" applyFont="1" applyFill="1" applyBorder="1" applyAlignment="1" applyProtection="1">
      <alignment horizontal="right" vertical="center" wrapText="1"/>
      <protection locked="0"/>
    </xf>
    <xf numFmtId="171" fontId="16" fillId="36" borderId="97" xfId="15" applyFont="1" applyFill="1" applyBorder="1" applyAlignment="1" applyProtection="1">
      <alignment horizontal="right" vertical="center" wrapText="1"/>
      <protection/>
    </xf>
    <xf numFmtId="171" fontId="16" fillId="36" borderId="83" xfId="15" applyFont="1" applyFill="1" applyBorder="1" applyAlignment="1" applyProtection="1">
      <alignment horizontal="right" vertical="center" wrapText="1"/>
      <protection locked="0"/>
    </xf>
    <xf numFmtId="171" fontId="16" fillId="36" borderId="22" xfId="15" applyFont="1" applyFill="1" applyBorder="1" applyAlignment="1" applyProtection="1">
      <alignment horizontal="right" vertical="center" wrapText="1"/>
      <protection/>
    </xf>
    <xf numFmtId="171" fontId="16" fillId="36" borderId="24" xfId="15" applyFont="1" applyFill="1" applyBorder="1" applyAlignment="1" applyProtection="1">
      <alignment horizontal="right" vertical="center" wrapText="1"/>
      <protection locked="0"/>
    </xf>
    <xf numFmtId="0" fontId="16" fillId="36" borderId="15" xfId="61" applyFont="1" applyFill="1" applyBorder="1" applyAlignment="1" applyProtection="1">
      <alignment horizontal="center" vertical="center" wrapText="1"/>
      <protection locked="0"/>
    </xf>
    <xf numFmtId="49" fontId="16" fillId="36" borderId="19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98" xfId="61" applyFont="1" applyFill="1" applyBorder="1" applyAlignment="1" applyProtection="1">
      <alignment horizontal="center" vertical="center" wrapText="1"/>
      <protection locked="0"/>
    </xf>
    <xf numFmtId="49" fontId="43" fillId="33" borderId="99" xfId="61" applyNumberFormat="1" applyFont="1" applyFill="1" applyBorder="1" applyAlignment="1" applyProtection="1">
      <alignment horizontal="center" vertical="center" wrapText="1"/>
      <protection locked="0"/>
    </xf>
    <xf numFmtId="49" fontId="43" fillId="33" borderId="100" xfId="61" applyNumberFormat="1" applyFont="1" applyFill="1" applyBorder="1" applyAlignment="1" applyProtection="1">
      <alignment horizontal="center" vertical="center" wrapText="1"/>
      <protection locked="0"/>
    </xf>
    <xf numFmtId="49" fontId="43" fillId="33" borderId="101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61" applyFont="1" applyFill="1" applyBorder="1" applyAlignment="1" applyProtection="1">
      <alignment horizontal="center" vertical="center" wrapText="1"/>
      <protection locked="0"/>
    </xf>
    <xf numFmtId="49" fontId="43" fillId="33" borderId="102" xfId="61" applyNumberFormat="1" applyFont="1" applyFill="1" applyBorder="1" applyAlignment="1" applyProtection="1">
      <alignment horizontal="center" vertical="center" wrapText="1"/>
      <protection locked="0"/>
    </xf>
    <xf numFmtId="0" fontId="16" fillId="36" borderId="40" xfId="61" applyFont="1" applyFill="1" applyBorder="1" applyAlignment="1" applyProtection="1">
      <alignment horizontal="center" vertical="center" wrapText="1"/>
      <protection locked="0"/>
    </xf>
    <xf numFmtId="49" fontId="16" fillId="36" borderId="22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03" xfId="61" applyFont="1" applyFill="1" applyBorder="1" applyAlignment="1" applyProtection="1">
      <alignment horizontal="center" vertical="center" wrapText="1"/>
      <protection locked="0"/>
    </xf>
    <xf numFmtId="0" fontId="16" fillId="0" borderId="0" xfId="61" applyFont="1" applyFill="1" applyBorder="1" applyAlignment="1" applyProtection="1">
      <alignment horizontal="center" vertical="center" wrapText="1"/>
      <protection locked="0"/>
    </xf>
    <xf numFmtId="49" fontId="43" fillId="33" borderId="0" xfId="61" applyNumberFormat="1" applyFont="1" applyFill="1" applyBorder="1" applyAlignment="1" applyProtection="1">
      <alignment horizontal="center" vertical="center" wrapText="1"/>
      <protection locked="0"/>
    </xf>
    <xf numFmtId="167" fontId="16" fillId="0" borderId="0" xfId="61" applyNumberFormat="1" applyFont="1" applyFill="1" applyBorder="1" applyAlignment="1" applyProtection="1">
      <alignment vertical="center" wrapText="1"/>
      <protection locked="0"/>
    </xf>
    <xf numFmtId="49" fontId="16" fillId="37" borderId="15" xfId="61" applyNumberFormat="1" applyFont="1" applyFill="1" applyBorder="1" applyAlignment="1" applyProtection="1">
      <alignment vertical="center"/>
      <protection locked="0"/>
    </xf>
    <xf numFmtId="0" fontId="16" fillId="0" borderId="104" xfId="61" applyFont="1" applyFill="1" applyBorder="1" applyAlignment="1" applyProtection="1">
      <alignment horizontal="center" vertical="center" wrapText="1"/>
      <protection locked="0"/>
    </xf>
    <xf numFmtId="49" fontId="43" fillId="33" borderId="105" xfId="61" applyNumberFormat="1" applyFont="1" applyFill="1" applyBorder="1" applyAlignment="1" applyProtection="1">
      <alignment horizontal="center" vertical="center" wrapText="1"/>
      <protection locked="0"/>
    </xf>
    <xf numFmtId="4" fontId="43" fillId="33" borderId="106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110" fillId="0" borderId="21" xfId="61" applyFont="1" applyFill="1" applyBorder="1" applyAlignment="1" applyProtection="1">
      <alignment horizontal="left" vertical="top" wrapText="1"/>
      <protection/>
    </xf>
    <xf numFmtId="171" fontId="9" fillId="37" borderId="32" xfId="15" applyFont="1" applyFill="1" applyBorder="1" applyAlignment="1" applyProtection="1">
      <alignment horizontal="right" vertical="center" wrapText="1"/>
      <protection locked="0"/>
    </xf>
    <xf numFmtId="171" fontId="9" fillId="37" borderId="62" xfId="15" applyFont="1" applyFill="1" applyBorder="1" applyAlignment="1" applyProtection="1">
      <alignment horizontal="right" vertical="center" wrapText="1"/>
      <protection locked="0"/>
    </xf>
    <xf numFmtId="171" fontId="9" fillId="37" borderId="32" xfId="15" applyFont="1" applyFill="1" applyBorder="1" applyAlignment="1" applyProtection="1">
      <alignment vertical="center" wrapText="1"/>
      <protection locked="0"/>
    </xf>
    <xf numFmtId="171" fontId="9" fillId="37" borderId="62" xfId="15" applyFont="1" applyFill="1" applyBorder="1" applyAlignment="1" applyProtection="1">
      <alignment vertical="center" wrapText="1"/>
      <protection locked="0"/>
    </xf>
    <xf numFmtId="171" fontId="9" fillId="37" borderId="52" xfId="15" applyFont="1" applyFill="1" applyBorder="1" applyAlignment="1" applyProtection="1">
      <alignment horizontal="right" vertical="center" wrapText="1"/>
      <protection/>
    </xf>
    <xf numFmtId="171" fontId="9" fillId="37" borderId="74" xfId="15" applyFont="1" applyFill="1" applyBorder="1" applyAlignment="1" applyProtection="1">
      <alignment horizontal="right" vertical="center" wrapText="1"/>
      <protection/>
    </xf>
    <xf numFmtId="0" fontId="16" fillId="33" borderId="40" xfId="61" applyFont="1" applyFill="1" applyBorder="1" applyAlignment="1" applyProtection="1">
      <alignment horizontal="center" vertical="center" wrapText="1"/>
      <protection locked="0"/>
    </xf>
    <xf numFmtId="0" fontId="16" fillId="33" borderId="22" xfId="61" applyFont="1" applyFill="1" applyBorder="1" applyAlignment="1" applyProtection="1">
      <alignment horizontal="center" vertical="center" wrapText="1"/>
      <protection locked="0"/>
    </xf>
    <xf numFmtId="171" fontId="9" fillId="33" borderId="47" xfId="15" applyFont="1" applyFill="1" applyBorder="1" applyAlignment="1" applyProtection="1">
      <alignment vertical="center" wrapText="1"/>
      <protection locked="0"/>
    </xf>
    <xf numFmtId="165" fontId="9" fillId="36" borderId="59" xfId="0" applyNumberFormat="1" applyFont="1" applyFill="1" applyBorder="1" applyAlignment="1" applyProtection="1">
      <alignment horizontal="right" vertical="center" wrapText="1"/>
      <protection/>
    </xf>
    <xf numFmtId="165" fontId="9" fillId="36" borderId="57" xfId="0" applyNumberFormat="1" applyFont="1" applyFill="1" applyBorder="1" applyAlignment="1" applyProtection="1">
      <alignment horizontal="right" vertical="center" wrapText="1"/>
      <protection/>
    </xf>
    <xf numFmtId="165" fontId="9" fillId="36" borderId="57" xfId="0" applyNumberFormat="1" applyFont="1" applyFill="1" applyBorder="1" applyAlignment="1" applyProtection="1">
      <alignment horizontal="right" vertical="center" wrapText="1"/>
      <protection locked="0"/>
    </xf>
    <xf numFmtId="168" fontId="9" fillId="36" borderId="61" xfId="0" applyNumberFormat="1" applyFont="1" applyFill="1" applyBorder="1" applyAlignment="1" applyProtection="1">
      <alignment vertical="center" wrapText="1"/>
      <protection locked="0"/>
    </xf>
    <xf numFmtId="0" fontId="16" fillId="37" borderId="81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vertical="top" wrapText="1"/>
      <protection/>
    </xf>
    <xf numFmtId="0" fontId="9" fillId="0" borderId="74" xfId="0" applyFont="1" applyFill="1" applyBorder="1" applyAlignment="1" applyProtection="1">
      <alignment horizontal="center" vertical="center" wrapText="1"/>
      <protection/>
    </xf>
    <xf numFmtId="3" fontId="4" fillId="0" borderId="32" xfId="0" applyNumberFormat="1" applyFont="1" applyFill="1" applyBorder="1" applyAlignment="1" applyProtection="1">
      <alignment vertical="top" wrapText="1"/>
      <protection/>
    </xf>
    <xf numFmtId="3" fontId="16" fillId="0" borderId="32" xfId="0" applyNumberFormat="1" applyFont="1" applyFill="1" applyBorder="1" applyAlignment="1" applyProtection="1">
      <alignment horizontal="center" vertical="center" wrapText="1"/>
      <protection/>
    </xf>
    <xf numFmtId="3" fontId="4" fillId="0" borderId="107" xfId="0" applyNumberFormat="1" applyFont="1" applyFill="1" applyBorder="1" applyAlignment="1" applyProtection="1">
      <alignment horizontal="left" vertical="center" wrapText="1"/>
      <protection/>
    </xf>
    <xf numFmtId="3" fontId="16" fillId="0" borderId="107" xfId="0" applyNumberFormat="1" applyFont="1" applyFill="1" applyBorder="1" applyAlignment="1" applyProtection="1">
      <alignment horizontal="center" vertical="center" wrapText="1"/>
      <protection/>
    </xf>
    <xf numFmtId="49" fontId="28" fillId="0" borderId="37" xfId="61" applyNumberFormat="1" applyFont="1" applyFill="1" applyBorder="1" applyAlignment="1" applyProtection="1">
      <alignment vertical="top"/>
      <protection locked="0"/>
    </xf>
    <xf numFmtId="0" fontId="28" fillId="0" borderId="22" xfId="61" applyFont="1" applyFill="1" applyBorder="1" applyAlignment="1" applyProtection="1">
      <alignment horizontal="left" vertical="top" wrapText="1"/>
      <protection/>
    </xf>
    <xf numFmtId="0" fontId="16" fillId="0" borderId="40" xfId="61" applyFont="1" applyFill="1" applyBorder="1" applyAlignment="1" applyProtection="1">
      <alignment horizontal="center" vertical="center" wrapText="1"/>
      <protection locked="0"/>
    </xf>
    <xf numFmtId="49" fontId="16" fillId="0" borderId="22" xfId="61" applyNumberFormat="1" applyFont="1" applyFill="1" applyBorder="1" applyAlignment="1" applyProtection="1">
      <alignment horizontal="center" vertical="center" wrapText="1"/>
      <protection locked="0"/>
    </xf>
    <xf numFmtId="171" fontId="16" fillId="0" borderId="37" xfId="15" applyFont="1" applyFill="1" applyBorder="1" applyAlignment="1" applyProtection="1">
      <alignment horizontal="right" vertical="center" wrapText="1"/>
      <protection/>
    </xf>
    <xf numFmtId="171" fontId="16" fillId="0" borderId="22" xfId="15" applyFont="1" applyFill="1" applyBorder="1" applyAlignment="1" applyProtection="1">
      <alignment horizontal="right" vertical="center" wrapText="1"/>
      <protection/>
    </xf>
    <xf numFmtId="49" fontId="16" fillId="0" borderId="28" xfId="61" applyNumberFormat="1" applyFont="1" applyFill="1" applyBorder="1" applyAlignment="1" applyProtection="1">
      <alignment vertical="top"/>
      <protection locked="0"/>
    </xf>
    <xf numFmtId="49" fontId="43" fillId="0" borderId="100" xfId="61" applyNumberFormat="1" applyFont="1" applyFill="1" applyBorder="1" applyAlignment="1" applyProtection="1">
      <alignment horizontal="center" vertical="center" wrapText="1"/>
      <protection locked="0"/>
    </xf>
    <xf numFmtId="171" fontId="16" fillId="0" borderId="39" xfId="15" applyFont="1" applyFill="1" applyBorder="1" applyAlignment="1" applyProtection="1">
      <alignment horizontal="right" vertical="center" wrapText="1"/>
      <protection locked="0"/>
    </xf>
    <xf numFmtId="171" fontId="16" fillId="0" borderId="38" xfId="15" applyFont="1" applyFill="1" applyBorder="1" applyAlignment="1" applyProtection="1">
      <alignment horizontal="right" vertical="center" wrapText="1"/>
      <protection locked="0"/>
    </xf>
    <xf numFmtId="49" fontId="16" fillId="0" borderId="14" xfId="61" applyNumberFormat="1" applyFont="1" applyFill="1" applyBorder="1" applyAlignment="1" applyProtection="1">
      <alignment vertical="top"/>
      <protection locked="0"/>
    </xf>
    <xf numFmtId="0" fontId="16" fillId="0" borderId="21" xfId="61" applyFont="1" applyFill="1" applyBorder="1" applyAlignment="1" applyProtection="1">
      <alignment horizontal="left" vertical="top" wrapText="1"/>
      <protection/>
    </xf>
    <xf numFmtId="171" fontId="9" fillId="37" borderId="52" xfId="15" applyFont="1" applyFill="1" applyBorder="1" applyAlignment="1" applyProtection="1">
      <alignment vertical="center" wrapText="1"/>
      <protection locked="0"/>
    </xf>
    <xf numFmtId="0" fontId="109" fillId="0" borderId="32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3" fontId="4" fillId="0" borderId="32" xfId="0" applyNumberFormat="1" applyFont="1" applyFill="1" applyBorder="1" applyAlignment="1" applyProtection="1">
      <alignment vertical="center" wrapText="1"/>
      <protection/>
    </xf>
    <xf numFmtId="3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9" fillId="0" borderId="62" xfId="0" applyFont="1" applyFill="1" applyBorder="1" applyAlignment="1" applyProtection="1">
      <alignment horizontal="center" vertical="center" wrapText="1"/>
      <protection/>
    </xf>
    <xf numFmtId="49" fontId="29" fillId="0" borderId="47" xfId="0" applyNumberFormat="1" applyFont="1" applyFill="1" applyBorder="1" applyAlignment="1" applyProtection="1">
      <alignment horizontal="left" vertical="top"/>
      <protection/>
    </xf>
    <xf numFmtId="0" fontId="9" fillId="0" borderId="108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61" applyFont="1" applyProtection="1">
      <alignment/>
      <protection/>
    </xf>
    <xf numFmtId="0" fontId="22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0" fontId="2" fillId="0" borderId="0" xfId="61" applyFont="1" applyProtection="1">
      <alignment/>
      <protection/>
    </xf>
    <xf numFmtId="0" fontId="0" fillId="37" borderId="0" xfId="0" applyFill="1" applyAlignment="1" applyProtection="1">
      <alignment/>
      <protection/>
    </xf>
    <xf numFmtId="0" fontId="13" fillId="0" borderId="0" xfId="61" applyFont="1" applyFill="1" applyAlignment="1" applyProtection="1">
      <alignment horizontal="right" vertical="top"/>
      <protection/>
    </xf>
    <xf numFmtId="0" fontId="30" fillId="0" borderId="0" xfId="61" applyFont="1" applyFill="1" applyProtection="1">
      <alignment/>
      <protection/>
    </xf>
    <xf numFmtId="0" fontId="33" fillId="0" borderId="0" xfId="61" applyFont="1" applyProtection="1">
      <alignment/>
      <protection/>
    </xf>
    <xf numFmtId="0" fontId="2" fillId="0" borderId="0" xfId="61" applyFont="1" applyAlignment="1" applyProtection="1">
      <alignment vertical="center"/>
      <protection/>
    </xf>
    <xf numFmtId="0" fontId="2" fillId="0" borderId="0" xfId="61" applyFont="1" applyAlignment="1" applyProtection="1">
      <alignment vertical="top"/>
      <protection/>
    </xf>
    <xf numFmtId="0" fontId="2" fillId="0" borderId="0" xfId="61" applyFont="1" applyFill="1" applyProtection="1">
      <alignment/>
      <protection/>
    </xf>
    <xf numFmtId="0" fontId="2" fillId="37" borderId="0" xfId="61" applyFont="1" applyFill="1" applyBorder="1" applyProtection="1">
      <alignment/>
      <protection/>
    </xf>
    <xf numFmtId="0" fontId="2" fillId="0" borderId="109" xfId="61" applyFont="1" applyBorder="1" applyProtection="1">
      <alignment/>
      <protection/>
    </xf>
    <xf numFmtId="0" fontId="2" fillId="0" borderId="35" xfId="61" applyFont="1" applyBorder="1" applyProtection="1">
      <alignment/>
      <protection/>
    </xf>
    <xf numFmtId="0" fontId="2" fillId="0" borderId="35" xfId="61" applyFont="1" applyBorder="1" applyAlignment="1" applyProtection="1">
      <alignment vertical="top"/>
      <protection/>
    </xf>
    <xf numFmtId="0" fontId="2" fillId="33" borderId="0" xfId="61" applyFont="1" applyFill="1" applyProtection="1">
      <alignment/>
      <protection/>
    </xf>
    <xf numFmtId="0" fontId="30" fillId="33" borderId="0" xfId="61" applyFont="1" applyFill="1" applyAlignment="1" applyProtection="1">
      <alignment horizontal="center"/>
      <protection/>
    </xf>
    <xf numFmtId="0" fontId="25" fillId="0" borderId="0" xfId="61" applyFont="1" applyProtection="1">
      <alignment/>
      <protection/>
    </xf>
    <xf numFmtId="49" fontId="16" fillId="0" borderId="29" xfId="61" applyNumberFormat="1" applyFont="1" applyFill="1" applyBorder="1" applyAlignment="1" applyProtection="1">
      <alignment horizontal="center" vertical="center" wrapText="1"/>
      <protection/>
    </xf>
    <xf numFmtId="0" fontId="28" fillId="0" borderId="22" xfId="61" applyFont="1" applyFill="1" applyBorder="1" applyAlignment="1" applyProtection="1">
      <alignment horizontal="left" vertical="top" wrapText="1"/>
      <protection locked="0"/>
    </xf>
    <xf numFmtId="0" fontId="28" fillId="36" borderId="22" xfId="61" applyFont="1" applyFill="1" applyBorder="1" applyAlignment="1" applyProtection="1">
      <alignment horizontal="left" vertical="top" wrapText="1"/>
      <protection locked="0"/>
    </xf>
    <xf numFmtId="171" fontId="16" fillId="36" borderId="37" xfId="15" applyFont="1" applyFill="1" applyBorder="1" applyAlignment="1" applyProtection="1">
      <alignment horizontal="right" vertical="center" wrapText="1"/>
      <protection locked="0"/>
    </xf>
    <xf numFmtId="171" fontId="16" fillId="36" borderId="22" xfId="15" applyFont="1" applyFill="1" applyBorder="1" applyAlignment="1" applyProtection="1">
      <alignment horizontal="right" vertical="center" wrapText="1"/>
      <protection locked="0"/>
    </xf>
    <xf numFmtId="171" fontId="16" fillId="36" borderId="80" xfId="15" applyFont="1" applyFill="1" applyBorder="1" applyAlignment="1" applyProtection="1">
      <alignment horizontal="right" vertical="center" wrapText="1"/>
      <protection locked="0"/>
    </xf>
    <xf numFmtId="0" fontId="111" fillId="37" borderId="0" xfId="0" applyFont="1" applyFill="1" applyBorder="1" applyAlignment="1" applyProtection="1">
      <alignment horizontal="left" vertical="top"/>
      <protection/>
    </xf>
    <xf numFmtId="0" fontId="109" fillId="37" borderId="32" xfId="0" applyFont="1" applyFill="1" applyBorder="1" applyAlignment="1" applyProtection="1">
      <alignment vertical="top" wrapText="1"/>
      <protection/>
    </xf>
    <xf numFmtId="0" fontId="112" fillId="0" borderId="0" xfId="0" applyFont="1" applyAlignment="1" applyProtection="1">
      <alignment/>
      <protection/>
    </xf>
    <xf numFmtId="171" fontId="9" fillId="33" borderId="107" xfId="15" applyNumberFormat="1" applyFont="1" applyFill="1" applyBorder="1" applyAlignment="1" applyProtection="1">
      <alignment vertical="center" wrapText="1"/>
      <protection locked="0"/>
    </xf>
    <xf numFmtId="171" fontId="9" fillId="37" borderId="107" xfId="15" applyNumberFormat="1" applyFont="1" applyFill="1" applyBorder="1" applyAlignment="1" applyProtection="1">
      <alignment vertical="center" wrapText="1"/>
      <protection locked="0"/>
    </xf>
    <xf numFmtId="171" fontId="9" fillId="37" borderId="49" xfId="15" applyNumberFormat="1" applyFont="1" applyFill="1" applyBorder="1" applyAlignment="1" applyProtection="1">
      <alignment vertical="center" wrapText="1"/>
      <protection locked="0"/>
    </xf>
    <xf numFmtId="171" fontId="9" fillId="36" borderId="110" xfId="15" applyNumberFormat="1" applyFont="1" applyFill="1" applyBorder="1" applyAlignment="1" applyProtection="1">
      <alignment horizontal="right" vertical="center" wrapText="1"/>
      <protection locked="0"/>
    </xf>
    <xf numFmtId="171" fontId="9" fillId="36" borderId="108" xfId="15" applyNumberFormat="1" applyFont="1" applyFill="1" applyBorder="1" applyAlignment="1" applyProtection="1">
      <alignment horizontal="right" vertical="center" wrapText="1"/>
      <protection locked="0"/>
    </xf>
    <xf numFmtId="171" fontId="9" fillId="33" borderId="47" xfId="15" applyNumberFormat="1" applyFont="1" applyFill="1" applyBorder="1" applyAlignment="1" applyProtection="1">
      <alignment vertical="center" wrapText="1"/>
      <protection locked="0"/>
    </xf>
    <xf numFmtId="171" fontId="9" fillId="36" borderId="47" xfId="15" applyNumberFormat="1" applyFont="1" applyFill="1" applyBorder="1" applyAlignment="1" applyProtection="1">
      <alignment vertical="center" wrapText="1"/>
      <protection/>
    </xf>
    <xf numFmtId="171" fontId="9" fillId="36" borderId="49" xfId="15" applyNumberFormat="1" applyFont="1" applyFill="1" applyBorder="1" applyAlignment="1" applyProtection="1">
      <alignment vertical="center" wrapText="1"/>
      <protection/>
    </xf>
    <xf numFmtId="171" fontId="9" fillId="37" borderId="47" xfId="15" applyNumberFormat="1" applyFont="1" applyFill="1" applyBorder="1" applyAlignment="1" applyProtection="1">
      <alignment horizontal="right" vertical="center" wrapText="1"/>
      <protection locked="0"/>
    </xf>
    <xf numFmtId="171" fontId="9" fillId="33" borderId="49" xfId="15" applyNumberFormat="1" applyFont="1" applyFill="1" applyBorder="1" applyAlignment="1" applyProtection="1">
      <alignment horizontal="right" vertical="center" wrapText="1"/>
      <protection locked="0"/>
    </xf>
    <xf numFmtId="171" fontId="9" fillId="36" borderId="96" xfId="15" applyNumberFormat="1" applyFont="1" applyFill="1" applyBorder="1" applyAlignment="1" applyProtection="1">
      <alignment vertical="center" wrapText="1"/>
      <protection/>
    </xf>
    <xf numFmtId="165" fontId="29" fillId="36" borderId="50" xfId="0" applyNumberFormat="1" applyFont="1" applyFill="1" applyBorder="1" applyAlignment="1" applyProtection="1">
      <alignment horizontal="right" vertical="center" wrapText="1"/>
      <protection/>
    </xf>
    <xf numFmtId="165" fontId="29" fillId="36" borderId="45" xfId="0" applyNumberFormat="1" applyFont="1" applyFill="1" applyBorder="1" applyAlignment="1" applyProtection="1">
      <alignment horizontal="right" vertical="center" wrapText="1"/>
      <protection/>
    </xf>
    <xf numFmtId="165" fontId="9" fillId="36" borderId="52" xfId="0" applyNumberFormat="1" applyFont="1" applyFill="1" applyBorder="1" applyAlignment="1" applyProtection="1">
      <alignment horizontal="right" vertical="center" wrapText="1"/>
      <protection/>
    </xf>
    <xf numFmtId="165" fontId="9" fillId="36" borderId="74" xfId="0" applyNumberFormat="1" applyFont="1" applyFill="1" applyBorder="1" applyAlignment="1" applyProtection="1">
      <alignment horizontal="right" vertical="center" wrapText="1"/>
      <protection/>
    </xf>
    <xf numFmtId="172" fontId="9" fillId="36" borderId="17" xfId="15" applyNumberFormat="1" applyFont="1" applyFill="1" applyBorder="1" applyAlignment="1" applyProtection="1">
      <alignment vertical="center" wrapText="1"/>
      <protection locked="0"/>
    </xf>
    <xf numFmtId="172" fontId="9" fillId="36" borderId="32" xfId="15" applyNumberFormat="1" applyFont="1" applyFill="1" applyBorder="1" applyAlignment="1" applyProtection="1">
      <alignment vertical="center" wrapText="1"/>
      <protection locked="0"/>
    </xf>
    <xf numFmtId="172" fontId="9" fillId="36" borderId="52" xfId="15" applyNumberFormat="1" applyFont="1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113" fillId="0" borderId="15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4" fillId="37" borderId="9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/>
    </xf>
    <xf numFmtId="0" fontId="57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56" fillId="0" borderId="0" xfId="0" applyFont="1" applyAlignment="1" applyProtection="1">
      <alignment vertical="top"/>
      <protection/>
    </xf>
    <xf numFmtId="0" fontId="55" fillId="40" borderId="98" xfId="0" applyFont="1" applyFill="1" applyBorder="1" applyAlignment="1" applyProtection="1">
      <alignment vertical="top"/>
      <protection/>
    </xf>
    <xf numFmtId="0" fontId="57" fillId="40" borderId="98" xfId="0" applyFont="1" applyFill="1" applyBorder="1" applyAlignment="1" applyProtection="1">
      <alignment vertical="top"/>
      <protection/>
    </xf>
    <xf numFmtId="0" fontId="0" fillId="40" borderId="98" xfId="0" applyFill="1" applyBorder="1" applyAlignment="1" applyProtection="1">
      <alignment vertical="top"/>
      <protection/>
    </xf>
    <xf numFmtId="0" fontId="0" fillId="0" borderId="98" xfId="0" applyFill="1" applyBorder="1" applyAlignment="1" applyProtection="1">
      <alignment vertical="top"/>
      <protection/>
    </xf>
    <xf numFmtId="0" fontId="55" fillId="4" borderId="98" xfId="0" applyFont="1" applyFill="1" applyBorder="1" applyAlignment="1" applyProtection="1">
      <alignment vertical="top"/>
      <protection/>
    </xf>
    <xf numFmtId="0" fontId="57" fillId="4" borderId="98" xfId="0" applyFont="1" applyFill="1" applyBorder="1" applyAlignment="1" applyProtection="1">
      <alignment vertical="top"/>
      <protection/>
    </xf>
    <xf numFmtId="0" fontId="0" fillId="4" borderId="98" xfId="0" applyFill="1" applyBorder="1" applyAlignment="1" applyProtection="1">
      <alignment vertical="top"/>
      <protection/>
    </xf>
    <xf numFmtId="0" fontId="57" fillId="4" borderId="52" xfId="0" applyFont="1" applyFill="1" applyBorder="1" applyAlignment="1" applyProtection="1">
      <alignment vertical="top"/>
      <protection/>
    </xf>
    <xf numFmtId="9" fontId="114" fillId="36" borderId="98" xfId="35" applyFont="1" applyFill="1" applyBorder="1" applyAlignment="1" applyProtection="1">
      <alignment horizontal="center" vertical="center" wrapText="1"/>
      <protection/>
    </xf>
    <xf numFmtId="0" fontId="57" fillId="36" borderId="98" xfId="0" applyFont="1" applyFill="1" applyBorder="1" applyAlignment="1" applyProtection="1">
      <alignment vertical="top" wrapText="1"/>
      <protection/>
    </xf>
    <xf numFmtId="0" fontId="57" fillId="0" borderId="98" xfId="0" applyFont="1" applyFill="1" applyBorder="1" applyAlignment="1" applyProtection="1">
      <alignment vertical="top" wrapText="1"/>
      <protection/>
    </xf>
    <xf numFmtId="0" fontId="57" fillId="36" borderId="52" xfId="0" applyFont="1" applyFill="1" applyBorder="1" applyAlignment="1" applyProtection="1">
      <alignment vertical="top" wrapText="1"/>
      <protection/>
    </xf>
    <xf numFmtId="0" fontId="57" fillId="0" borderId="0" xfId="0" applyFont="1" applyAlignment="1" applyProtection="1">
      <alignment vertical="top" wrapText="1"/>
      <protection/>
    </xf>
    <xf numFmtId="0" fontId="57" fillId="0" borderId="52" xfId="0" applyFont="1" applyFill="1" applyBorder="1" applyAlignment="1" applyProtection="1">
      <alignment vertical="top" wrapText="1"/>
      <protection/>
    </xf>
    <xf numFmtId="0" fontId="57" fillId="36" borderId="98" xfId="0" applyFont="1" applyFill="1" applyBorder="1" applyAlignment="1" applyProtection="1">
      <alignment vertical="center" wrapText="1"/>
      <protection/>
    </xf>
    <xf numFmtId="0" fontId="57" fillId="0" borderId="98" xfId="0" applyFont="1" applyFill="1" applyBorder="1" applyAlignment="1" applyProtection="1">
      <alignment vertical="center" wrapText="1"/>
      <protection/>
    </xf>
    <xf numFmtId="0" fontId="57" fillId="36" borderId="52" xfId="0" applyFont="1" applyFill="1" applyBorder="1" applyAlignment="1" applyProtection="1">
      <alignment vertical="center" wrapText="1"/>
      <protection/>
    </xf>
    <xf numFmtId="0" fontId="57" fillId="0" borderId="0" xfId="0" applyFont="1" applyAlignment="1" applyProtection="1">
      <alignment vertical="center" wrapText="1"/>
      <protection/>
    </xf>
    <xf numFmtId="0" fontId="57" fillId="0" borderId="74" xfId="0" applyFont="1" applyFill="1" applyBorder="1" applyAlignment="1" applyProtection="1">
      <alignment vertical="center" wrapText="1"/>
      <protection/>
    </xf>
    <xf numFmtId="0" fontId="57" fillId="0" borderId="0" xfId="0" applyFont="1" applyFill="1" applyAlignment="1" applyProtection="1">
      <alignment vertical="top" wrapText="1"/>
      <protection/>
    </xf>
    <xf numFmtId="3" fontId="57" fillId="0" borderId="0" xfId="0" applyNumberFormat="1" applyFont="1" applyAlignment="1" applyProtection="1">
      <alignment vertical="top" wrapText="1"/>
      <protection/>
    </xf>
    <xf numFmtId="3" fontId="115" fillId="0" borderId="0" xfId="0" applyNumberFormat="1" applyFont="1" applyAlignment="1" applyProtection="1">
      <alignment vertical="top" wrapText="1"/>
      <protection/>
    </xf>
    <xf numFmtId="9" fontId="0" fillId="36" borderId="98" xfId="35" applyFont="1" applyFill="1" applyBorder="1" applyAlignment="1" applyProtection="1">
      <alignment horizontal="center" vertical="center" wrapText="1"/>
      <protection/>
    </xf>
    <xf numFmtId="9" fontId="0" fillId="37" borderId="98" xfId="35" applyFont="1" applyFill="1" applyBorder="1" applyAlignment="1" applyProtection="1">
      <alignment horizontal="center" vertical="center" wrapText="1"/>
      <protection/>
    </xf>
    <xf numFmtId="3" fontId="57" fillId="36" borderId="74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 applyProtection="1">
      <alignment/>
      <protection/>
    </xf>
    <xf numFmtId="0" fontId="55" fillId="40" borderId="0" xfId="0" applyFont="1" applyFill="1" applyAlignment="1" applyProtection="1">
      <alignment horizontal="left"/>
      <protection/>
    </xf>
    <xf numFmtId="0" fontId="55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57" fillId="4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8" fillId="4" borderId="0" xfId="0" applyFont="1" applyFill="1" applyAlignment="1" applyProtection="1">
      <alignment/>
      <protection/>
    </xf>
    <xf numFmtId="0" fontId="55" fillId="4" borderId="0" xfId="0" applyFont="1" applyFill="1" applyAlignment="1" applyProtection="1">
      <alignment/>
      <protection/>
    </xf>
    <xf numFmtId="175" fontId="9" fillId="33" borderId="17" xfId="15" applyNumberFormat="1" applyFont="1" applyFill="1" applyBorder="1" applyAlignment="1" applyProtection="1">
      <alignment vertical="center" wrapText="1"/>
      <protection locked="0"/>
    </xf>
    <xf numFmtId="175" fontId="9" fillId="33" borderId="32" xfId="15" applyNumberFormat="1" applyFont="1" applyFill="1" applyBorder="1" applyAlignment="1" applyProtection="1">
      <alignment vertical="center" wrapText="1"/>
      <protection locked="0"/>
    </xf>
    <xf numFmtId="175" fontId="9" fillId="33" borderId="62" xfId="15" applyNumberFormat="1" applyFont="1" applyFill="1" applyBorder="1" applyAlignment="1" applyProtection="1">
      <alignment vertical="center" wrapText="1"/>
      <protection locked="0"/>
    </xf>
    <xf numFmtId="175" fontId="9" fillId="36" borderId="52" xfId="15" applyNumberFormat="1" applyFont="1" applyFill="1" applyBorder="1" applyAlignment="1" applyProtection="1">
      <alignment horizontal="right" vertical="center" wrapText="1"/>
      <protection/>
    </xf>
    <xf numFmtId="175" fontId="9" fillId="36" borderId="74" xfId="15" applyNumberFormat="1" applyFont="1" applyFill="1" applyBorder="1" applyAlignment="1" applyProtection="1">
      <alignment horizontal="right" vertical="center" wrapText="1"/>
      <protection/>
    </xf>
    <xf numFmtId="175" fontId="9" fillId="36" borderId="17" xfId="15" applyNumberFormat="1" applyFont="1" applyFill="1" applyBorder="1" applyAlignment="1" applyProtection="1">
      <alignment vertical="center" wrapText="1"/>
      <protection/>
    </xf>
    <xf numFmtId="175" fontId="9" fillId="36" borderId="62" xfId="15" applyNumberFormat="1" applyFont="1" applyFill="1" applyBorder="1" applyAlignment="1" applyProtection="1">
      <alignment vertical="center" wrapText="1"/>
      <protection/>
    </xf>
    <xf numFmtId="175" fontId="9" fillId="33" borderId="17" xfId="15" applyNumberFormat="1" applyFont="1" applyFill="1" applyBorder="1" applyAlignment="1" applyProtection="1">
      <alignment horizontal="right" vertical="center" wrapText="1"/>
      <protection locked="0"/>
    </xf>
    <xf numFmtId="175" fontId="9" fillId="33" borderId="62" xfId="15" applyNumberFormat="1" applyFont="1" applyFill="1" applyBorder="1" applyAlignment="1" applyProtection="1">
      <alignment horizontal="right" vertical="center" wrapText="1"/>
      <protection locked="0"/>
    </xf>
    <xf numFmtId="175" fontId="9" fillId="36" borderId="79" xfId="15" applyNumberFormat="1" applyFont="1" applyFill="1" applyBorder="1" applyAlignment="1" applyProtection="1">
      <alignment vertical="center" wrapText="1"/>
      <protection/>
    </xf>
    <xf numFmtId="175" fontId="9" fillId="36" borderId="17" xfId="15" applyNumberFormat="1" applyFont="1" applyFill="1" applyBorder="1" applyAlignment="1" applyProtection="1">
      <alignment vertical="center" wrapText="1"/>
      <protection locked="0"/>
    </xf>
    <xf numFmtId="175" fontId="9" fillId="36" borderId="32" xfId="15" applyNumberFormat="1" applyFont="1" applyFill="1" applyBorder="1" applyAlignment="1" applyProtection="1">
      <alignment vertical="center" wrapText="1"/>
      <protection locked="0"/>
    </xf>
    <xf numFmtId="0" fontId="4" fillId="37" borderId="109" xfId="0" applyFont="1" applyFill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0" fontId="4" fillId="37" borderId="28" xfId="0" applyFont="1" applyFill="1" applyBorder="1" applyAlignment="1" applyProtection="1">
      <alignment horizontal="center" vertical="center" wrapText="1"/>
      <protection/>
    </xf>
    <xf numFmtId="0" fontId="4" fillId="37" borderId="83" xfId="0" applyFont="1" applyFill="1" applyBorder="1" applyAlignment="1" applyProtection="1">
      <alignment horizontal="center" vertical="center" wrapText="1"/>
      <protection/>
    </xf>
    <xf numFmtId="0" fontId="4" fillId="37" borderId="34" xfId="0" applyFont="1" applyFill="1" applyBorder="1" applyAlignment="1" applyProtection="1">
      <alignment horizontal="center" vertical="center" wrapText="1"/>
      <protection/>
    </xf>
    <xf numFmtId="0" fontId="4" fillId="37" borderId="104" xfId="0" applyFont="1" applyFill="1" applyBorder="1" applyAlignment="1" applyProtection="1">
      <alignment horizontal="center" vertical="center" wrapText="1"/>
      <protection/>
    </xf>
    <xf numFmtId="0" fontId="4" fillId="37" borderId="97" xfId="0" applyFont="1" applyFill="1" applyBorder="1" applyAlignment="1" applyProtection="1">
      <alignment horizontal="center" vertical="center" wrapText="1"/>
      <protection/>
    </xf>
    <xf numFmtId="0" fontId="9" fillId="0" borderId="111" xfId="0" applyFont="1" applyFill="1" applyBorder="1" applyAlignment="1" applyProtection="1">
      <alignment horizontal="center" vertical="center" wrapText="1"/>
      <protection/>
    </xf>
    <xf numFmtId="0" fontId="9" fillId="0" borderId="88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16" fillId="37" borderId="112" xfId="0" applyFont="1" applyFill="1" applyBorder="1" applyAlignment="1" applyProtection="1">
      <alignment horizontal="center" vertical="center" wrapText="1"/>
      <protection/>
    </xf>
    <xf numFmtId="0" fontId="16" fillId="37" borderId="77" xfId="0" applyFont="1" applyFill="1" applyBorder="1" applyAlignment="1" applyProtection="1">
      <alignment horizontal="center" vertical="center" wrapText="1"/>
      <protection/>
    </xf>
    <xf numFmtId="0" fontId="16" fillId="37" borderId="107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37" borderId="32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0" fillId="37" borderId="113" xfId="0" applyFont="1" applyFill="1" applyBorder="1" applyAlignment="1" applyProtection="1">
      <alignment horizontal="center" vertical="center" wrapText="1"/>
      <protection/>
    </xf>
    <xf numFmtId="0" fontId="10" fillId="37" borderId="89" xfId="0" applyFont="1" applyFill="1" applyBorder="1" applyAlignment="1" applyProtection="1">
      <alignment horizontal="center" vertical="center" wrapText="1"/>
      <protection/>
    </xf>
    <xf numFmtId="0" fontId="10" fillId="37" borderId="49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4" fillId="37" borderId="96" xfId="0" applyFont="1" applyFill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Alignment="1" applyProtection="1">
      <alignment horizontal="left" vertical="center" wrapText="1"/>
      <protection/>
    </xf>
    <xf numFmtId="0" fontId="116" fillId="33" borderId="15" xfId="0" applyFont="1" applyFill="1" applyBorder="1" applyAlignment="1" applyProtection="1">
      <alignment horizontal="center"/>
      <protection locked="0"/>
    </xf>
    <xf numFmtId="0" fontId="16" fillId="0" borderId="25" xfId="61" applyFont="1" applyFill="1" applyBorder="1" applyAlignment="1" applyProtection="1">
      <alignment horizontal="center" vertical="center" wrapText="1"/>
      <protection locked="0"/>
    </xf>
    <xf numFmtId="0" fontId="13" fillId="0" borderId="0" xfId="61" applyFont="1" applyFill="1" applyBorder="1" applyAlignment="1" applyProtection="1">
      <alignment horizontal="center" vertical="center" wrapText="1"/>
      <protection locked="0"/>
    </xf>
    <xf numFmtId="0" fontId="16" fillId="0" borderId="0" xfId="61" applyFont="1" applyFill="1" applyBorder="1" applyAlignment="1" applyProtection="1">
      <alignment horizontal="left"/>
      <protection locked="0"/>
    </xf>
    <xf numFmtId="0" fontId="4" fillId="37" borderId="26" xfId="0" applyFont="1" applyFill="1" applyBorder="1" applyAlignment="1" applyProtection="1">
      <alignment horizontal="center" vertical="center" wrapText="1"/>
      <protection/>
    </xf>
    <xf numFmtId="0" fontId="4" fillId="37" borderId="90" xfId="0" applyFont="1" applyFill="1" applyBorder="1" applyAlignment="1" applyProtection="1">
      <alignment horizontal="center" vertical="center" wrapText="1"/>
      <protection/>
    </xf>
    <xf numFmtId="0" fontId="4" fillId="37" borderId="18" xfId="0" applyFont="1" applyFill="1" applyBorder="1" applyAlignment="1" applyProtection="1">
      <alignment horizontal="center" vertical="center" wrapText="1"/>
      <protection/>
    </xf>
    <xf numFmtId="0" fontId="4" fillId="37" borderId="71" xfId="0" applyFont="1" applyFill="1" applyBorder="1" applyAlignment="1" applyProtection="1">
      <alignment horizontal="center" vertical="center" wrapText="1"/>
      <protection/>
    </xf>
    <xf numFmtId="0" fontId="4" fillId="37" borderId="91" xfId="0" applyFont="1" applyFill="1" applyBorder="1" applyAlignment="1" applyProtection="1">
      <alignment horizontal="center" vertical="center" wrapText="1"/>
      <protection/>
    </xf>
    <xf numFmtId="0" fontId="4" fillId="37" borderId="46" xfId="0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 applyProtection="1">
      <alignment horizontal="left"/>
      <protection locked="0"/>
    </xf>
    <xf numFmtId="0" fontId="29" fillId="0" borderId="15" xfId="61" applyFont="1" applyFill="1" applyBorder="1" applyAlignment="1" applyProtection="1">
      <alignment horizontal="left" indent="3"/>
      <protection locked="0"/>
    </xf>
    <xf numFmtId="0" fontId="11" fillId="37" borderId="0" xfId="0" applyFont="1" applyFill="1" applyBorder="1" applyAlignment="1" applyProtection="1">
      <alignment horizontal="center" wrapText="1"/>
      <protection/>
    </xf>
    <xf numFmtId="0" fontId="4" fillId="37" borderId="62" xfId="0" applyFont="1" applyFill="1" applyBorder="1" applyAlignment="1" applyProtection="1">
      <alignment horizontal="center" vertical="center" wrapText="1"/>
      <protection/>
    </xf>
    <xf numFmtId="0" fontId="4" fillId="37" borderId="74" xfId="0" applyFont="1" applyFill="1" applyBorder="1" applyAlignment="1" applyProtection="1">
      <alignment horizontal="center" vertical="center" wrapText="1"/>
      <protection/>
    </xf>
    <xf numFmtId="0" fontId="9" fillId="37" borderId="112" xfId="0" applyFont="1" applyFill="1" applyBorder="1" applyAlignment="1" applyProtection="1">
      <alignment horizontal="center" vertical="center" wrapText="1"/>
      <protection/>
    </xf>
    <xf numFmtId="0" fontId="9" fillId="37" borderId="77" xfId="0" applyFont="1" applyFill="1" applyBorder="1" applyAlignment="1" applyProtection="1">
      <alignment horizontal="center" vertical="center" wrapText="1"/>
      <protection/>
    </xf>
    <xf numFmtId="0" fontId="9" fillId="37" borderId="107" xfId="0" applyFont="1" applyFill="1" applyBorder="1" applyAlignment="1" applyProtection="1">
      <alignment horizontal="center" vertical="center" wrapText="1"/>
      <protection/>
    </xf>
    <xf numFmtId="0" fontId="106" fillId="0" borderId="15" xfId="0" applyFont="1" applyFill="1" applyBorder="1" applyAlignment="1" applyProtection="1">
      <alignment horizontal="left"/>
      <protection locked="0"/>
    </xf>
    <xf numFmtId="0" fontId="4" fillId="37" borderId="82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37" borderId="19" xfId="0" applyFont="1" applyFill="1" applyBorder="1" applyAlignment="1" applyProtection="1">
      <alignment horizontal="center" vertical="center" wrapText="1"/>
      <protection/>
    </xf>
    <xf numFmtId="0" fontId="45" fillId="0" borderId="15" xfId="61" applyFont="1" applyFill="1" applyBorder="1" applyAlignment="1" applyProtection="1">
      <alignment horizontal="center" vertical="top"/>
      <protection locked="0"/>
    </xf>
    <xf numFmtId="0" fontId="16" fillId="37" borderId="40" xfId="0" applyFont="1" applyFill="1" applyBorder="1" applyAlignment="1" applyProtection="1">
      <alignment horizontal="center" vertical="center" wrapText="1"/>
      <protection locked="0"/>
    </xf>
    <xf numFmtId="0" fontId="16" fillId="37" borderId="80" xfId="0" applyFont="1" applyFill="1" applyBorder="1" applyAlignment="1" applyProtection="1">
      <alignment horizontal="center" vertical="center" wrapText="1"/>
      <protection locked="0"/>
    </xf>
    <xf numFmtId="0" fontId="4" fillId="37" borderId="109" xfId="0" applyFont="1" applyFill="1" applyBorder="1" applyAlignment="1" applyProtection="1">
      <alignment horizontal="left" vertical="center" wrapText="1"/>
      <protection/>
    </xf>
    <xf numFmtId="0" fontId="4" fillId="37" borderId="25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80" xfId="0" applyFont="1" applyFill="1" applyBorder="1" applyAlignment="1" applyProtection="1">
      <alignment horizontal="center" vertical="center"/>
      <protection/>
    </xf>
    <xf numFmtId="0" fontId="117" fillId="37" borderId="15" xfId="0" applyFont="1" applyFill="1" applyBorder="1" applyAlignment="1" applyProtection="1">
      <alignment horizontal="left" vertical="top"/>
      <protection locked="0"/>
    </xf>
    <xf numFmtId="0" fontId="117" fillId="37" borderId="96" xfId="0" applyFont="1" applyFill="1" applyBorder="1" applyAlignment="1" applyProtection="1">
      <alignment horizontal="left" vertical="top"/>
      <protection locked="0"/>
    </xf>
    <xf numFmtId="0" fontId="8" fillId="37" borderId="40" xfId="0" applyFont="1" applyFill="1" applyBorder="1" applyAlignment="1" applyProtection="1">
      <alignment horizontal="left"/>
      <protection locked="0"/>
    </xf>
    <xf numFmtId="0" fontId="8" fillId="37" borderId="80" xfId="0" applyFont="1" applyFill="1" applyBorder="1" applyAlignment="1" applyProtection="1">
      <alignment horizontal="left"/>
      <protection locked="0"/>
    </xf>
    <xf numFmtId="0" fontId="4" fillId="37" borderId="109" xfId="0" applyNumberFormat="1" applyFont="1" applyFill="1" applyBorder="1" applyAlignment="1" applyProtection="1">
      <alignment horizontal="center" vertical="center" wrapText="1"/>
      <protection/>
    </xf>
    <xf numFmtId="0" fontId="4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30" xfId="0" applyNumberFormat="1" applyFont="1" applyFill="1" applyBorder="1" applyAlignment="1" applyProtection="1">
      <alignment horizontal="center" vertical="center" wrapText="1"/>
      <protection/>
    </xf>
    <xf numFmtId="0" fontId="4" fillId="37" borderId="31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96" xfId="0" applyNumberFormat="1" applyFont="1" applyFill="1" applyBorder="1" applyAlignment="1" applyProtection="1">
      <alignment horizontal="center" vertical="center" wrapText="1"/>
      <protection/>
    </xf>
    <xf numFmtId="0" fontId="4" fillId="37" borderId="112" xfId="0" applyFont="1" applyFill="1" applyBorder="1" applyAlignment="1" applyProtection="1">
      <alignment horizontal="center" vertical="center" wrapText="1"/>
      <protection/>
    </xf>
    <xf numFmtId="0" fontId="4" fillId="37" borderId="77" xfId="0" applyFont="1" applyFill="1" applyBorder="1" applyAlignment="1" applyProtection="1">
      <alignment horizontal="center" vertical="center" wrapText="1"/>
      <protection/>
    </xf>
    <xf numFmtId="0" fontId="4" fillId="37" borderId="107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 vertical="top" wrapText="1"/>
      <protection locked="0"/>
    </xf>
    <xf numFmtId="0" fontId="4" fillId="37" borderId="0" xfId="0" applyFont="1" applyFill="1" applyBorder="1" applyAlignment="1" applyProtection="1">
      <alignment horizontal="left" vertical="center" wrapText="1"/>
      <protection locked="0"/>
    </xf>
    <xf numFmtId="0" fontId="4" fillId="37" borderId="35" xfId="0" applyFont="1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/>
      <protection/>
    </xf>
    <xf numFmtId="0" fontId="4" fillId="37" borderId="35" xfId="0" applyFont="1" applyFill="1" applyBorder="1" applyAlignment="1" applyProtection="1">
      <alignment horizontal="left"/>
      <protection locked="0"/>
    </xf>
    <xf numFmtId="0" fontId="4" fillId="37" borderId="0" xfId="0" applyFont="1" applyFill="1" applyBorder="1" applyAlignment="1" applyProtection="1">
      <alignment horizontal="left"/>
      <protection locked="0"/>
    </xf>
    <xf numFmtId="0" fontId="4" fillId="37" borderId="109" xfId="0" applyNumberFormat="1" applyFont="1" applyFill="1" applyBorder="1" applyAlignment="1" applyProtection="1">
      <alignment horizontal="left" vertical="center" wrapText="1"/>
      <protection/>
    </xf>
    <xf numFmtId="0" fontId="4" fillId="37" borderId="25" xfId="0" applyNumberFormat="1" applyFont="1" applyFill="1" applyBorder="1" applyAlignment="1" applyProtection="1">
      <alignment horizontal="left" vertical="center" wrapText="1"/>
      <protection/>
    </xf>
    <xf numFmtId="0" fontId="4" fillId="37" borderId="30" xfId="0" applyNumberFormat="1" applyFont="1" applyFill="1" applyBorder="1" applyAlignment="1" applyProtection="1">
      <alignment horizontal="left" vertical="center" wrapText="1"/>
      <protection/>
    </xf>
    <xf numFmtId="0" fontId="4" fillId="37" borderId="31" xfId="0" applyNumberFormat="1" applyFont="1" applyFill="1" applyBorder="1" applyAlignment="1" applyProtection="1">
      <alignment horizontal="left" vertical="center" wrapText="1"/>
      <protection/>
    </xf>
    <xf numFmtId="0" fontId="4" fillId="37" borderId="15" xfId="0" applyNumberFormat="1" applyFont="1" applyFill="1" applyBorder="1" applyAlignment="1" applyProtection="1">
      <alignment horizontal="left" vertical="center" wrapText="1"/>
      <protection/>
    </xf>
    <xf numFmtId="0" fontId="4" fillId="37" borderId="96" xfId="0" applyNumberFormat="1" applyFont="1" applyFill="1" applyBorder="1" applyAlignment="1" applyProtection="1">
      <alignment horizontal="left" vertical="center" wrapText="1"/>
      <protection/>
    </xf>
    <xf numFmtId="0" fontId="9" fillId="37" borderId="40" xfId="0" applyFont="1" applyFill="1" applyBorder="1" applyAlignment="1" applyProtection="1">
      <alignment horizontal="left"/>
      <protection locked="0"/>
    </xf>
    <xf numFmtId="0" fontId="9" fillId="37" borderId="80" xfId="0" applyFont="1" applyFill="1" applyBorder="1" applyAlignment="1" applyProtection="1">
      <alignment horizontal="left"/>
      <protection locked="0"/>
    </xf>
    <xf numFmtId="0" fontId="19" fillId="33" borderId="0" xfId="61" applyFont="1" applyFill="1" applyAlignment="1" applyProtection="1">
      <alignment horizontal="center"/>
      <protection locked="0"/>
    </xf>
    <xf numFmtId="0" fontId="16" fillId="0" borderId="82" xfId="61" applyFont="1" applyFill="1" applyBorder="1" applyAlignment="1" applyProtection="1">
      <alignment horizontal="center" vertical="center" wrapText="1"/>
      <protection locked="0"/>
    </xf>
    <xf numFmtId="0" fontId="16" fillId="0" borderId="19" xfId="61" applyFont="1" applyFill="1" applyBorder="1" applyAlignment="1" applyProtection="1">
      <alignment horizontal="center" vertical="center" wrapText="1"/>
      <protection locked="0"/>
    </xf>
    <xf numFmtId="0" fontId="16" fillId="0" borderId="30" xfId="61" applyFont="1" applyFill="1" applyBorder="1" applyAlignment="1" applyProtection="1">
      <alignment horizontal="center" vertical="center" wrapText="1"/>
      <protection locked="0"/>
    </xf>
    <xf numFmtId="0" fontId="16" fillId="0" borderId="96" xfId="61" applyFont="1" applyFill="1" applyBorder="1" applyAlignment="1" applyProtection="1">
      <alignment horizontal="center" vertical="center" wrapText="1"/>
      <protection locked="0"/>
    </xf>
    <xf numFmtId="0" fontId="118" fillId="37" borderId="98" xfId="0" applyNumberFormat="1" applyFont="1" applyFill="1" applyBorder="1" applyAlignment="1" applyProtection="1">
      <alignment horizontal="center"/>
      <protection locked="0"/>
    </xf>
    <xf numFmtId="0" fontId="16" fillId="0" borderId="109" xfId="61" applyFont="1" applyFill="1" applyBorder="1" applyAlignment="1" applyProtection="1">
      <alignment horizontal="center" vertical="center" wrapText="1"/>
      <protection locked="0"/>
    </xf>
    <xf numFmtId="0" fontId="16" fillId="0" borderId="31" xfId="61" applyFont="1" applyFill="1" applyBorder="1" applyAlignment="1" applyProtection="1">
      <alignment horizontal="center" vertical="center" wrapText="1"/>
      <protection locked="0"/>
    </xf>
    <xf numFmtId="0" fontId="16" fillId="33" borderId="114" xfId="61" applyFont="1" applyFill="1" applyBorder="1" applyAlignment="1" applyProtection="1">
      <alignment horizontal="center" vertical="center" wrapText="1"/>
      <protection locked="0"/>
    </xf>
    <xf numFmtId="0" fontId="16" fillId="33" borderId="115" xfId="61" applyFont="1" applyFill="1" applyBorder="1" applyAlignment="1" applyProtection="1">
      <alignment horizontal="center" vertical="center" wrapText="1"/>
      <protection locked="0"/>
    </xf>
    <xf numFmtId="0" fontId="16" fillId="33" borderId="109" xfId="61" applyFont="1" applyFill="1" applyBorder="1" applyAlignment="1" applyProtection="1">
      <alignment horizontal="center" vertical="center" wrapText="1"/>
      <protection locked="0"/>
    </xf>
    <xf numFmtId="0" fontId="16" fillId="33" borderId="31" xfId="61" applyFont="1" applyFill="1" applyBorder="1" applyAlignment="1" applyProtection="1">
      <alignment horizontal="center" vertical="center" wrapText="1"/>
      <protection locked="0"/>
    </xf>
    <xf numFmtId="49" fontId="119" fillId="37" borderId="116" xfId="0" applyNumberFormat="1" applyFont="1" applyFill="1" applyBorder="1" applyAlignment="1" applyProtection="1">
      <alignment horizontal="center"/>
      <protection locked="0"/>
    </xf>
    <xf numFmtId="0" fontId="16" fillId="33" borderId="117" xfId="61" applyFont="1" applyFill="1" applyBorder="1" applyAlignment="1" applyProtection="1">
      <alignment horizontal="center" vertical="center" wrapText="1"/>
      <protection locked="0"/>
    </xf>
    <xf numFmtId="0" fontId="16" fillId="33" borderId="118" xfId="61" applyFont="1" applyFill="1" applyBorder="1" applyAlignment="1" applyProtection="1">
      <alignment horizontal="center" vertical="center" wrapText="1"/>
      <protection locked="0"/>
    </xf>
    <xf numFmtId="0" fontId="9" fillId="33" borderId="0" xfId="61" applyFont="1" applyFill="1" applyBorder="1" applyAlignment="1" applyProtection="1">
      <alignment horizontal="center" vertical="center" wrapText="1"/>
      <protection locked="0"/>
    </xf>
    <xf numFmtId="0" fontId="26" fillId="33" borderId="0" xfId="61" applyFont="1" applyFill="1" applyBorder="1" applyProtection="1">
      <alignment/>
      <protection locked="0"/>
    </xf>
    <xf numFmtId="0" fontId="16" fillId="37" borderId="0" xfId="61" applyFont="1" applyFill="1" applyBorder="1" applyAlignment="1" applyProtection="1">
      <alignment horizontal="center"/>
      <protection locked="0"/>
    </xf>
    <xf numFmtId="0" fontId="26" fillId="33" borderId="0" xfId="61" applyFont="1" applyFill="1" applyBorder="1" applyAlignment="1" applyProtection="1">
      <alignment horizontal="center"/>
      <protection locked="0"/>
    </xf>
    <xf numFmtId="0" fontId="10" fillId="33" borderId="25" xfId="61" applyFont="1" applyFill="1" applyBorder="1" applyAlignment="1" applyProtection="1">
      <alignment horizontal="center"/>
      <protection locked="0"/>
    </xf>
    <xf numFmtId="0" fontId="120" fillId="33" borderId="1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33" borderId="25" xfId="61" applyFont="1" applyFill="1" applyBorder="1" applyAlignment="1" applyProtection="1">
      <alignment horizontal="center" vertical="justify"/>
      <protection locked="0"/>
    </xf>
    <xf numFmtId="171" fontId="16" fillId="37" borderId="37" xfId="15" applyFont="1" applyFill="1" applyBorder="1" applyAlignment="1" applyProtection="1">
      <alignment horizontal="center" vertical="center"/>
      <protection locked="0"/>
    </xf>
    <xf numFmtId="171" fontId="16" fillId="37" borderId="40" xfId="15" applyFont="1" applyFill="1" applyBorder="1" applyAlignment="1" applyProtection="1">
      <alignment horizontal="center" vertical="center"/>
      <protection locked="0"/>
    </xf>
    <xf numFmtId="171" fontId="16" fillId="37" borderId="82" xfId="15" applyFont="1" applyFill="1" applyBorder="1" applyAlignment="1" applyProtection="1">
      <alignment horizontal="center" vertical="center" wrapText="1"/>
      <protection locked="0"/>
    </xf>
    <xf numFmtId="171" fontId="16" fillId="37" borderId="19" xfId="15" applyFont="1" applyFill="1" applyBorder="1" applyAlignment="1" applyProtection="1">
      <alignment horizontal="center" vertical="center" wrapText="1"/>
      <protection locked="0"/>
    </xf>
    <xf numFmtId="171" fontId="16" fillId="37" borderId="80" xfId="15" applyFont="1" applyFill="1" applyBorder="1" applyAlignment="1" applyProtection="1">
      <alignment horizontal="center" vertical="center"/>
      <protection locked="0"/>
    </xf>
    <xf numFmtId="0" fontId="16" fillId="37" borderId="82" xfId="0" applyFont="1" applyFill="1" applyBorder="1" applyAlignment="1" applyProtection="1">
      <alignment horizontal="center" vertical="center" wrapText="1"/>
      <protection locked="0"/>
    </xf>
    <xf numFmtId="0" fontId="16" fillId="37" borderId="19" xfId="0" applyFont="1" applyFill="1" applyBorder="1" applyAlignment="1" applyProtection="1">
      <alignment horizontal="center" vertical="center" wrapText="1"/>
      <protection locked="0"/>
    </xf>
    <xf numFmtId="0" fontId="116" fillId="37" borderId="116" xfId="0" applyFont="1" applyFill="1" applyBorder="1" applyAlignment="1" applyProtection="1">
      <alignment horizontal="center"/>
      <protection locked="0"/>
    </xf>
    <xf numFmtId="0" fontId="16" fillId="37" borderId="37" xfId="0" applyFont="1" applyFill="1" applyBorder="1" applyAlignment="1" applyProtection="1">
      <alignment horizontal="center" vertical="center"/>
      <protection locked="0"/>
    </xf>
    <xf numFmtId="0" fontId="16" fillId="37" borderId="40" xfId="0" applyFont="1" applyFill="1" applyBorder="1" applyAlignment="1" applyProtection="1">
      <alignment horizontal="center" vertical="center"/>
      <protection locked="0"/>
    </xf>
    <xf numFmtId="0" fontId="121" fillId="33" borderId="15" xfId="0" applyFont="1" applyFill="1" applyBorder="1" applyAlignment="1" applyProtection="1">
      <alignment horizontal="left"/>
      <protection locked="0"/>
    </xf>
    <xf numFmtId="0" fontId="19" fillId="33" borderId="15" xfId="61" applyFont="1" applyFill="1" applyBorder="1" applyAlignment="1" applyProtection="1">
      <alignment horizontal="left"/>
      <protection locked="0"/>
    </xf>
    <xf numFmtId="49" fontId="16" fillId="37" borderId="82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left"/>
      <protection locked="0"/>
    </xf>
    <xf numFmtId="171" fontId="16" fillId="37" borderId="82" xfId="15" applyFont="1" applyFill="1" applyBorder="1" applyAlignment="1" applyProtection="1">
      <alignment horizontal="center" vertical="center" wrapText="1"/>
      <protection locked="0"/>
    </xf>
    <xf numFmtId="171" fontId="16" fillId="37" borderId="19" xfId="15" applyFont="1" applyFill="1" applyBorder="1" applyAlignment="1" applyProtection="1">
      <alignment horizontal="center" vertical="center" wrapText="1"/>
      <protection locked="0"/>
    </xf>
    <xf numFmtId="0" fontId="16" fillId="37" borderId="80" xfId="0" applyFont="1" applyFill="1" applyBorder="1" applyAlignment="1" applyProtection="1">
      <alignment horizontal="center" vertical="center"/>
      <protection locked="0"/>
    </xf>
    <xf numFmtId="0" fontId="55" fillId="37" borderId="0" xfId="0" applyFont="1" applyFill="1" applyBorder="1" applyAlignment="1" applyProtection="1">
      <alignment horizontal="left" vertical="center"/>
      <protection/>
    </xf>
    <xf numFmtId="0" fontId="55" fillId="37" borderId="116" xfId="0" applyFont="1" applyFill="1" applyBorder="1" applyAlignment="1" applyProtection="1">
      <alignment horizontal="left" vertical="center"/>
      <protection/>
    </xf>
    <xf numFmtId="0" fontId="61" fillId="37" borderId="0" xfId="0" applyFont="1" applyFill="1" applyBorder="1" applyAlignment="1" applyProtection="1">
      <alignment horizontal="center" vertical="center" wrapText="1"/>
      <protection/>
    </xf>
    <xf numFmtId="0" fontId="61" fillId="37" borderId="116" xfId="0" applyFont="1" applyFill="1" applyBorder="1" applyAlignment="1" applyProtection="1">
      <alignment horizontal="center" vertical="center" wrapText="1"/>
      <protection/>
    </xf>
    <xf numFmtId="0" fontId="16" fillId="37" borderId="46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0 серий" xfId="15"/>
    <cellStyle name="20% – колірна тема 1" xfId="16"/>
    <cellStyle name="20% – колірна тема 2" xfId="17"/>
    <cellStyle name="20% – колірна тема 3" xfId="18"/>
    <cellStyle name="20% – колірна тема 4" xfId="19"/>
    <cellStyle name="20% – колірна тема 5" xfId="20"/>
    <cellStyle name="20% – колірна тема 6" xfId="21"/>
    <cellStyle name="40% – колірна тема 1" xfId="22"/>
    <cellStyle name="40% – колірна тема 2" xfId="23"/>
    <cellStyle name="40% – колірна тема 3" xfId="24"/>
    <cellStyle name="40% – колірна тема 4" xfId="25"/>
    <cellStyle name="40% – колірна тема 5" xfId="26"/>
    <cellStyle name="40% – колірна тема 6" xfId="27"/>
    <cellStyle name="60% – колірна тема 1" xfId="28"/>
    <cellStyle name="60% – колірна тема 2" xfId="29"/>
    <cellStyle name="60% – колірна тема 3" xfId="30"/>
    <cellStyle name="60% – колірна тема 4" xfId="31"/>
    <cellStyle name="60% – колірна тема 5" xfId="32"/>
    <cellStyle name="60% – колірна тема 6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Звичайний 2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15" xfId="60"/>
    <cellStyle name="Обычный 2 2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dxfs count="120">
    <dxf>
      <font>
        <color theme="0" tint="-0.3499799966812134"/>
      </font>
    </dxf>
    <dxf>
      <font>
        <b val="0"/>
        <i val="0"/>
        <color indexed="30"/>
      </font>
      <border>
        <left/>
        <right/>
        <top/>
        <bottom/>
      </border>
    </dxf>
    <dxf>
      <font>
        <color theme="0" tint="-0.3499799966812134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4999699890613556"/>
      </font>
    </dxf>
    <dxf>
      <font>
        <color theme="0" tint="-0.149959996342659"/>
      </font>
    </dxf>
    <dxf>
      <font>
        <color theme="0" tint="-0.4999699890613556"/>
      </font>
    </dxf>
    <dxf>
      <font>
        <color theme="0" tint="-0.149959996342659"/>
      </font>
    </dxf>
    <dxf>
      <font>
        <color theme="0" tint="-0.4999699890613556"/>
      </font>
    </dxf>
    <dxf>
      <font>
        <color theme="0" tint="-0.149959996342659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3499799966812134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rgb="FFC00000"/>
      </font>
      <fill>
        <patternFill>
          <bgColor theme="9" tint="0.5999600291252136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5999600291252136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  <dxf>
      <font>
        <b val="0"/>
        <i val="0"/>
        <color indexed="3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4999699890613556"/>
      </font>
      <border/>
    </dxf>
    <dxf>
      <font>
        <color theme="0" tint="-0.3499799966812134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 val="0"/>
        <i val="0"/>
        <color rgb="FF0066CC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rgb="FFC00000"/>
      </font>
      <fill>
        <patternFill>
          <bgColor rgb="FFFFFF00"/>
        </patternFill>
      </fill>
      <border/>
    </dxf>
    <dxf>
      <font>
        <color rgb="FFC00000"/>
      </font>
      <fill>
        <patternFill>
          <bgColor theme="9" tint="0.5999600291252136"/>
        </patternFill>
      </fill>
      <border/>
    </dxf>
    <dxf>
      <font>
        <color theme="0" tint="-0.149959996342659"/>
      </font>
      <border/>
    </dxf>
    <dxf>
      <font>
        <b/>
        <i val="0"/>
        <strike val="0"/>
        <color rgb="FFC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93"/>
  <sheetViews>
    <sheetView showGridLines="0" tabSelected="1" zoomScale="50" zoomScaleNormal="50" zoomScaleSheetLayoutView="40" zoomScalePageLayoutView="30" workbookViewId="0" topLeftCell="D58">
      <selection activeCell="T58" sqref="T58"/>
    </sheetView>
  </sheetViews>
  <sheetFormatPr defaultColWidth="9.00390625" defaultRowHeight="12.75"/>
  <cols>
    <col min="1" max="1" width="1.12109375" style="0" customWidth="1"/>
    <col min="2" max="2" width="11.875" style="11" customWidth="1"/>
    <col min="3" max="3" width="89.25390625" style="0" customWidth="1"/>
    <col min="4" max="4" width="21.25390625" style="1" customWidth="1"/>
    <col min="5" max="5" width="8.25390625" style="1" customWidth="1"/>
    <col min="6" max="7" width="28.75390625" style="0" customWidth="1"/>
    <col min="8" max="8" width="25.875" style="0" bestFit="1" customWidth="1"/>
    <col min="9" max="9" width="20.75390625" style="0" customWidth="1"/>
    <col min="10" max="18" width="28.75390625" style="0" customWidth="1"/>
    <col min="19" max="19" width="20.75390625" style="52" customWidth="1"/>
    <col min="20" max="20" width="22.875" style="52" customWidth="1"/>
    <col min="21" max="21" width="24.625" style="52" customWidth="1"/>
    <col min="22" max="22" width="2.375" style="52" customWidth="1"/>
    <col min="23" max="23" width="14.75390625" style="52" customWidth="1"/>
    <col min="24" max="24" width="15.375" style="52" customWidth="1"/>
    <col min="25" max="25" width="19.625" style="52" customWidth="1"/>
    <col min="26" max="145" width="9.125" style="52" customWidth="1"/>
    <col min="146" max="146" width="23.25390625" style="52" customWidth="1"/>
    <col min="147" max="166" width="9.125" style="52" customWidth="1"/>
  </cols>
  <sheetData>
    <row r="1" spans="2:23" ht="77.25" customHeight="1">
      <c r="B1" s="9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O1" s="779" t="s">
        <v>382</v>
      </c>
      <c r="P1" s="779"/>
      <c r="Q1" s="779"/>
      <c r="R1" s="779"/>
      <c r="S1" s="61"/>
      <c r="T1" s="197"/>
      <c r="U1" s="197"/>
      <c r="V1" s="198"/>
      <c r="W1" s="61"/>
    </row>
    <row r="2" spans="2:23" ht="11.25" customHeight="1">
      <c r="B2" s="9"/>
      <c r="C2" s="3"/>
      <c r="D2" s="4"/>
      <c r="E2" s="4"/>
      <c r="F2" s="3"/>
      <c r="G2" s="3"/>
      <c r="H2" s="3"/>
      <c r="I2" s="3"/>
      <c r="J2" s="3"/>
      <c r="K2" s="55"/>
      <c r="L2" s="55"/>
      <c r="M2" s="55"/>
      <c r="O2" s="167"/>
      <c r="P2" s="166"/>
      <c r="Q2" s="166"/>
      <c r="R2" s="74"/>
      <c r="S2" s="197"/>
      <c r="T2" s="197"/>
      <c r="U2" s="197"/>
      <c r="V2" s="198"/>
      <c r="W2" s="61"/>
    </row>
    <row r="3" spans="2:23" ht="23.25" customHeight="1">
      <c r="B3" s="772" t="s">
        <v>0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199"/>
      <c r="T3" s="199"/>
      <c r="U3" s="200"/>
      <c r="V3" s="61"/>
      <c r="W3" s="61"/>
    </row>
    <row r="4" spans="2:23" ht="25.5">
      <c r="B4" s="773" t="s">
        <v>148</v>
      </c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199"/>
      <c r="T4" s="199"/>
      <c r="U4" s="199"/>
      <c r="V4" s="61"/>
      <c r="W4" s="61"/>
    </row>
    <row r="5" spans="2:23" ht="24" customHeight="1">
      <c r="B5" s="10"/>
      <c r="C5" s="5"/>
      <c r="D5" s="2"/>
      <c r="E5" s="6"/>
      <c r="F5" s="47" t="s">
        <v>144</v>
      </c>
      <c r="G5" s="780"/>
      <c r="H5" s="780"/>
      <c r="I5" s="780"/>
      <c r="J5" s="780"/>
      <c r="K5" s="50" t="s">
        <v>224</v>
      </c>
      <c r="L5" s="50"/>
      <c r="M5" s="50"/>
      <c r="O5" s="23"/>
      <c r="P5" s="5"/>
      <c r="Q5" s="5"/>
      <c r="R5" s="5"/>
      <c r="S5" s="201"/>
      <c r="T5" s="201"/>
      <c r="U5" s="201"/>
      <c r="V5" s="61"/>
      <c r="W5" s="61"/>
    </row>
    <row r="6" spans="2:23" ht="11.25" customHeight="1">
      <c r="B6" s="10"/>
      <c r="C6" s="5"/>
      <c r="D6" s="2"/>
      <c r="E6" s="6"/>
      <c r="F6" s="5"/>
      <c r="G6" s="35"/>
      <c r="H6" s="35"/>
      <c r="I6" s="35"/>
      <c r="J6" s="5"/>
      <c r="K6" s="42"/>
      <c r="L6" s="42"/>
      <c r="M6" s="42"/>
      <c r="N6" s="5"/>
      <c r="O6" s="5"/>
      <c r="P6" s="5"/>
      <c r="Q6" s="5"/>
      <c r="R6" s="5"/>
      <c r="S6" s="201"/>
      <c r="T6" s="201"/>
      <c r="U6" s="201"/>
      <c r="V6" s="61"/>
      <c r="W6" s="61"/>
    </row>
    <row r="7" spans="2:23" ht="45" customHeight="1">
      <c r="B7" s="807" t="s">
        <v>1</v>
      </c>
      <c r="C7" s="808"/>
      <c r="D7" s="808"/>
      <c r="E7" s="808"/>
      <c r="F7" s="809"/>
      <c r="G7" s="807" t="s">
        <v>99</v>
      </c>
      <c r="H7" s="808"/>
      <c r="I7" s="808"/>
      <c r="J7" s="809"/>
      <c r="N7" s="823" t="s">
        <v>218</v>
      </c>
      <c r="O7" s="823"/>
      <c r="P7" s="823"/>
      <c r="Q7" s="823"/>
      <c r="R7" s="823"/>
      <c r="S7" s="61"/>
      <c r="T7" s="83"/>
      <c r="U7" s="83"/>
      <c r="V7" s="61"/>
      <c r="W7" s="61"/>
    </row>
    <row r="8" spans="2:23" ht="42" customHeight="1">
      <c r="B8" s="829" t="s">
        <v>417</v>
      </c>
      <c r="C8" s="830"/>
      <c r="D8" s="830"/>
      <c r="E8" s="830"/>
      <c r="F8" s="831"/>
      <c r="G8" s="814" t="s">
        <v>247</v>
      </c>
      <c r="H8" s="815"/>
      <c r="I8" s="815"/>
      <c r="J8" s="816"/>
      <c r="K8" s="140"/>
      <c r="L8" s="140"/>
      <c r="M8" s="140"/>
      <c r="N8" s="824" t="s">
        <v>351</v>
      </c>
      <c r="O8" s="824"/>
      <c r="P8" s="824"/>
      <c r="Q8" s="824"/>
      <c r="R8" s="824"/>
      <c r="S8" s="61"/>
      <c r="T8" s="82"/>
      <c r="U8" s="82"/>
      <c r="V8" s="61"/>
      <c r="W8" s="61"/>
    </row>
    <row r="9" spans="2:23" ht="30" customHeight="1">
      <c r="B9" s="832"/>
      <c r="C9" s="833"/>
      <c r="D9" s="833"/>
      <c r="E9" s="833"/>
      <c r="F9" s="834"/>
      <c r="G9" s="817"/>
      <c r="H9" s="818"/>
      <c r="I9" s="818"/>
      <c r="J9" s="819"/>
      <c r="K9" s="140"/>
      <c r="L9" s="140"/>
      <c r="M9" s="140"/>
      <c r="N9" s="824"/>
      <c r="O9" s="824"/>
      <c r="P9" s="824"/>
      <c r="Q9" s="824"/>
      <c r="R9" s="824"/>
      <c r="S9" s="61"/>
      <c r="T9" s="82"/>
      <c r="U9" s="82"/>
      <c r="V9" s="61"/>
      <c r="W9" s="61"/>
    </row>
    <row r="10" spans="2:23" ht="8.25" customHeight="1">
      <c r="B10" s="141"/>
      <c r="C10" s="142"/>
      <c r="D10" s="143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146"/>
      <c r="Q10" s="146"/>
      <c r="R10" s="146"/>
      <c r="S10" s="202"/>
      <c r="T10" s="202"/>
      <c r="U10" s="202"/>
      <c r="V10" s="61"/>
      <c r="W10" s="61"/>
    </row>
    <row r="11" spans="2:23" ht="18.75" customHeight="1">
      <c r="B11" s="805" t="s">
        <v>208</v>
      </c>
      <c r="C11" s="80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  <c r="S11" s="61"/>
      <c r="T11" s="202"/>
      <c r="U11" s="61"/>
      <c r="V11" s="61"/>
      <c r="W11" s="61"/>
    </row>
    <row r="12" spans="2:23" ht="27">
      <c r="B12" s="825" t="s">
        <v>210</v>
      </c>
      <c r="C12" s="826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1"/>
      <c r="S12" s="61"/>
      <c r="T12" s="202"/>
      <c r="U12" s="61"/>
      <c r="V12" s="61"/>
      <c r="W12" s="61"/>
    </row>
    <row r="13" spans="1:23" ht="27">
      <c r="A13" s="49"/>
      <c r="B13" s="827" t="s">
        <v>269</v>
      </c>
      <c r="C13" s="828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3"/>
      <c r="S13" s="61"/>
      <c r="T13" s="202"/>
      <c r="U13" s="61"/>
      <c r="V13" s="61"/>
      <c r="W13" s="61"/>
    </row>
    <row r="14" spans="2:23" ht="23.25">
      <c r="B14" s="825" t="s">
        <v>209</v>
      </c>
      <c r="C14" s="826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6"/>
      <c r="S14" s="61"/>
      <c r="T14" s="202"/>
      <c r="U14" s="61"/>
      <c r="V14" s="61"/>
      <c r="W14" s="61"/>
    </row>
    <row r="15" spans="2:23" ht="16.5" customHeight="1">
      <c r="B15" s="149"/>
      <c r="C15" s="150"/>
      <c r="D15" s="803" t="s">
        <v>359</v>
      </c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03"/>
      <c r="P15" s="803"/>
      <c r="Q15" s="803"/>
      <c r="R15" s="804"/>
      <c r="S15" s="61"/>
      <c r="T15" s="202"/>
      <c r="U15" s="61"/>
      <c r="V15" s="61"/>
      <c r="W15" s="61"/>
    </row>
    <row r="16" spans="2:23" ht="6.75" customHeight="1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61"/>
      <c r="T16" s="202"/>
      <c r="U16" s="203"/>
      <c r="V16" s="61"/>
      <c r="W16" s="61"/>
    </row>
    <row r="17" spans="2:23" ht="3.75" customHeight="1">
      <c r="B17" s="151"/>
      <c r="C17" s="792"/>
      <c r="D17" s="792"/>
      <c r="E17" s="792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61"/>
      <c r="T17" s="202"/>
      <c r="U17" s="204"/>
      <c r="V17" s="61"/>
      <c r="W17" s="61"/>
    </row>
    <row r="18" spans="2:23" ht="24.75" customHeight="1">
      <c r="B18" s="764" t="s">
        <v>2</v>
      </c>
      <c r="C18" s="795" t="s">
        <v>123</v>
      </c>
      <c r="D18" s="820" t="s">
        <v>3</v>
      </c>
      <c r="E18" s="774" t="s">
        <v>4</v>
      </c>
      <c r="F18" s="761" t="s">
        <v>5</v>
      </c>
      <c r="G18" s="762"/>
      <c r="H18" s="762"/>
      <c r="I18" s="762"/>
      <c r="J18" s="762"/>
      <c r="K18" s="763"/>
      <c r="L18" s="757" t="s">
        <v>6</v>
      </c>
      <c r="M18" s="758"/>
      <c r="N18" s="757" t="s">
        <v>290</v>
      </c>
      <c r="O18" s="758"/>
      <c r="P18" s="784" t="s">
        <v>294</v>
      </c>
      <c r="Q18" s="787" t="s">
        <v>124</v>
      </c>
      <c r="R18" s="799" t="s">
        <v>184</v>
      </c>
      <c r="S18" s="61"/>
      <c r="T18" s="202"/>
      <c r="U18" s="61"/>
      <c r="V18" s="61"/>
      <c r="W18" s="61"/>
    </row>
    <row r="19" spans="2:23" ht="43.5" customHeight="1">
      <c r="B19" s="765"/>
      <c r="C19" s="796"/>
      <c r="D19" s="821"/>
      <c r="E19" s="775"/>
      <c r="F19" s="770" t="s">
        <v>291</v>
      </c>
      <c r="G19" s="771"/>
      <c r="H19" s="771" t="s">
        <v>292</v>
      </c>
      <c r="I19" s="793"/>
      <c r="J19" s="770" t="s">
        <v>287</v>
      </c>
      <c r="K19" s="794"/>
      <c r="L19" s="759"/>
      <c r="M19" s="760"/>
      <c r="N19" s="777"/>
      <c r="O19" s="778"/>
      <c r="P19" s="785"/>
      <c r="Q19" s="788"/>
      <c r="R19" s="800"/>
      <c r="S19" s="61"/>
      <c r="T19" s="61"/>
      <c r="U19" s="61"/>
      <c r="V19" s="61"/>
      <c r="W19" s="61"/>
    </row>
    <row r="20" spans="2:23" ht="30" customHeight="1">
      <c r="B20" s="766"/>
      <c r="C20" s="797"/>
      <c r="D20" s="822"/>
      <c r="E20" s="776"/>
      <c r="F20" s="294" t="s">
        <v>204</v>
      </c>
      <c r="G20" s="298" t="s">
        <v>7</v>
      </c>
      <c r="H20" s="882" t="s">
        <v>204</v>
      </c>
      <c r="I20" s="295" t="s">
        <v>7</v>
      </c>
      <c r="J20" s="294" t="s">
        <v>204</v>
      </c>
      <c r="K20" s="299" t="s">
        <v>7</v>
      </c>
      <c r="L20" s="294" t="s">
        <v>204</v>
      </c>
      <c r="M20" s="295" t="s">
        <v>7</v>
      </c>
      <c r="N20" s="297" t="s">
        <v>204</v>
      </c>
      <c r="O20" s="300" t="s">
        <v>7</v>
      </c>
      <c r="P20" s="786"/>
      <c r="Q20" s="789"/>
      <c r="R20" s="801"/>
      <c r="S20" s="61"/>
      <c r="T20" s="61"/>
      <c r="U20" s="61"/>
      <c r="V20" s="61"/>
      <c r="W20" s="61"/>
    </row>
    <row r="21" spans="2:166" s="401" customFormat="1" ht="20.25">
      <c r="B21" s="391" t="s">
        <v>8</v>
      </c>
      <c r="C21" s="392" t="s">
        <v>9</v>
      </c>
      <c r="D21" s="392" t="s">
        <v>10</v>
      </c>
      <c r="E21" s="393" t="s">
        <v>11</v>
      </c>
      <c r="F21" s="402">
        <v>1</v>
      </c>
      <c r="G21" s="392">
        <v>2</v>
      </c>
      <c r="H21" s="392">
        <v>3</v>
      </c>
      <c r="I21" s="395">
        <v>4</v>
      </c>
      <c r="J21" s="391">
        <v>5</v>
      </c>
      <c r="K21" s="393">
        <v>6</v>
      </c>
      <c r="L21" s="396">
        <v>7</v>
      </c>
      <c r="M21" s="397">
        <v>8</v>
      </c>
      <c r="N21" s="391">
        <v>9</v>
      </c>
      <c r="O21" s="393">
        <v>10</v>
      </c>
      <c r="P21" s="394">
        <v>11</v>
      </c>
      <c r="Q21" s="395">
        <v>12</v>
      </c>
      <c r="R21" s="403">
        <v>13</v>
      </c>
      <c r="S21" s="404"/>
      <c r="T21" s="404"/>
      <c r="U21" s="404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0"/>
      <c r="FF21" s="400"/>
      <c r="FG21" s="400"/>
      <c r="FH21" s="400"/>
      <c r="FI21" s="400"/>
      <c r="FJ21" s="400"/>
    </row>
    <row r="22" spans="2:19" ht="46.5" customHeight="1">
      <c r="B22" s="135">
        <v>1</v>
      </c>
      <c r="C22" s="136" t="s">
        <v>214</v>
      </c>
      <c r="D22" s="301" t="s">
        <v>12</v>
      </c>
      <c r="E22" s="382" t="s">
        <v>13</v>
      </c>
      <c r="F22" s="422">
        <f>F23+F33</f>
        <v>0</v>
      </c>
      <c r="G22" s="423">
        <f>G23+G33</f>
        <v>0</v>
      </c>
      <c r="H22" s="423">
        <f>H23+H33</f>
        <v>0</v>
      </c>
      <c r="I22" s="424">
        <f>I23+I33</f>
        <v>0</v>
      </c>
      <c r="J22" s="422">
        <f>F22+H22</f>
        <v>0</v>
      </c>
      <c r="K22" s="425">
        <f>G22+I22</f>
        <v>0</v>
      </c>
      <c r="L22" s="426">
        <f>L23+L33</f>
        <v>0</v>
      </c>
      <c r="M22" s="424">
        <f>M23+M33</f>
        <v>0</v>
      </c>
      <c r="N22" s="426">
        <f aca="true" t="shared" si="0" ref="N22:O24">J22+L22</f>
        <v>0</v>
      </c>
      <c r="O22" s="427">
        <f t="shared" si="0"/>
        <v>0</v>
      </c>
      <c r="P22" s="426">
        <f>P23+P33</f>
        <v>0</v>
      </c>
      <c r="Q22" s="427">
        <f>Q23+Q33</f>
        <v>0</v>
      </c>
      <c r="R22" s="428">
        <f>O22+P22+Q22</f>
        <v>0</v>
      </c>
      <c r="S22" s="205"/>
    </row>
    <row r="23" spans="2:18" ht="35.25" customHeight="1">
      <c r="B23" s="108" t="s">
        <v>14</v>
      </c>
      <c r="C23" s="154" t="s">
        <v>265</v>
      </c>
      <c r="D23" s="306" t="s">
        <v>12</v>
      </c>
      <c r="E23" s="383" t="s">
        <v>15</v>
      </c>
      <c r="F23" s="429">
        <f>SUM(F24:F32)</f>
        <v>0</v>
      </c>
      <c r="G23" s="430">
        <f>SUM(G24:G32)</f>
        <v>0</v>
      </c>
      <c r="H23" s="430">
        <f>SUM(H24:H32)</f>
        <v>0</v>
      </c>
      <c r="I23" s="431">
        <f>SUM(I24:I32)</f>
        <v>0</v>
      </c>
      <c r="J23" s="429">
        <f>F23+H23</f>
        <v>0</v>
      </c>
      <c r="K23" s="432">
        <f>G23+I23</f>
        <v>0</v>
      </c>
      <c r="L23" s="433">
        <f>SUM(L24:L32)</f>
        <v>0</v>
      </c>
      <c r="M23" s="431">
        <f>SUM(M24:M32)</f>
        <v>0</v>
      </c>
      <c r="N23" s="433">
        <f t="shared" si="0"/>
        <v>0</v>
      </c>
      <c r="O23" s="431">
        <f t="shared" si="0"/>
        <v>0</v>
      </c>
      <c r="P23" s="430">
        <f>SUM(P24:P32)</f>
        <v>0</v>
      </c>
      <c r="Q23" s="431">
        <f>SUM(Q24:Q32)</f>
        <v>0</v>
      </c>
      <c r="R23" s="428">
        <f>O23+P23+Q23</f>
        <v>0</v>
      </c>
    </row>
    <row r="24" spans="2:35" ht="27.75" customHeight="1">
      <c r="B24" s="380" t="s">
        <v>16</v>
      </c>
      <c r="C24" s="155" t="s">
        <v>254</v>
      </c>
      <c r="D24" s="306" t="s">
        <v>12</v>
      </c>
      <c r="E24" s="383" t="s">
        <v>17</v>
      </c>
      <c r="F24" s="434">
        <v>0</v>
      </c>
      <c r="G24" s="435">
        <v>0</v>
      </c>
      <c r="H24" s="616">
        <v>0</v>
      </c>
      <c r="I24" s="617">
        <v>0</v>
      </c>
      <c r="J24" s="618">
        <f>F24+H24</f>
        <v>0</v>
      </c>
      <c r="K24" s="617">
        <v>0</v>
      </c>
      <c r="L24" s="434">
        <v>0</v>
      </c>
      <c r="M24" s="436">
        <v>0</v>
      </c>
      <c r="N24" s="440">
        <f t="shared" si="0"/>
        <v>0</v>
      </c>
      <c r="O24" s="441">
        <f t="shared" si="0"/>
        <v>0</v>
      </c>
      <c r="P24" s="442">
        <v>0</v>
      </c>
      <c r="Q24" s="443">
        <v>0</v>
      </c>
      <c r="R24" s="444">
        <f>O24+P24+Q24</f>
        <v>0</v>
      </c>
      <c r="W24" s="206"/>
      <c r="X24" s="206"/>
      <c r="Y24" s="206"/>
      <c r="Z24" s="206"/>
      <c r="AA24" s="206"/>
      <c r="AB24" s="206"/>
      <c r="AC24" s="206"/>
      <c r="AD24" s="206"/>
      <c r="AE24" s="207"/>
      <c r="AF24" s="207"/>
      <c r="AG24" s="207"/>
      <c r="AH24" s="207"/>
      <c r="AI24" s="207"/>
    </row>
    <row r="25" spans="2:42" ht="42.75" customHeight="1">
      <c r="B25" s="109" t="s">
        <v>24</v>
      </c>
      <c r="C25" s="155" t="s">
        <v>261</v>
      </c>
      <c r="D25" s="306" t="s">
        <v>12</v>
      </c>
      <c r="E25" s="383" t="s">
        <v>18</v>
      </c>
      <c r="F25" s="434">
        <v>0</v>
      </c>
      <c r="G25" s="435">
        <v>0</v>
      </c>
      <c r="H25" s="616">
        <v>0</v>
      </c>
      <c r="I25" s="617">
        <v>0</v>
      </c>
      <c r="J25" s="618">
        <f aca="true" t="shared" si="1" ref="J25:J49">F25+H25</f>
        <v>0</v>
      </c>
      <c r="K25" s="619">
        <f aca="true" t="shared" si="2" ref="K25:K48">G25+I25</f>
        <v>0</v>
      </c>
      <c r="L25" s="439">
        <v>0</v>
      </c>
      <c r="M25" s="436">
        <v>0</v>
      </c>
      <c r="N25" s="440">
        <f aca="true" t="shared" si="3" ref="N25:N30">J25+L25</f>
        <v>0</v>
      </c>
      <c r="O25" s="441">
        <f aca="true" t="shared" si="4" ref="O25:O30">K25+M25</f>
        <v>0</v>
      </c>
      <c r="P25" s="445"/>
      <c r="Q25" s="443">
        <v>0</v>
      </c>
      <c r="R25" s="444">
        <f>O25+Q25</f>
        <v>0</v>
      </c>
      <c r="W25" s="206"/>
      <c r="X25" s="206"/>
      <c r="Y25" s="206"/>
      <c r="Z25" s="206"/>
      <c r="AA25" s="206"/>
      <c r="AB25" s="206"/>
      <c r="AC25" s="206"/>
      <c r="AD25" s="206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</row>
    <row r="26" spans="2:42" ht="27.75" customHeight="1">
      <c r="B26" s="380" t="s">
        <v>27</v>
      </c>
      <c r="C26" s="372" t="s">
        <v>116</v>
      </c>
      <c r="D26" s="306" t="s">
        <v>12</v>
      </c>
      <c r="E26" s="383" t="s">
        <v>19</v>
      </c>
      <c r="F26" s="434">
        <v>0</v>
      </c>
      <c r="G26" s="435">
        <v>0</v>
      </c>
      <c r="H26" s="616">
        <v>0</v>
      </c>
      <c r="I26" s="617">
        <v>0</v>
      </c>
      <c r="J26" s="618">
        <f t="shared" si="1"/>
        <v>0</v>
      </c>
      <c r="K26" s="619">
        <f t="shared" si="2"/>
        <v>0</v>
      </c>
      <c r="L26" s="439">
        <v>0</v>
      </c>
      <c r="M26" s="436">
        <v>0</v>
      </c>
      <c r="N26" s="440">
        <f t="shared" si="3"/>
        <v>0</v>
      </c>
      <c r="O26" s="441">
        <f t="shared" si="4"/>
        <v>0</v>
      </c>
      <c r="P26" s="445"/>
      <c r="Q26" s="443">
        <v>0</v>
      </c>
      <c r="R26" s="444">
        <f aca="true" t="shared" si="5" ref="R26:R49">O26+P26+Q26</f>
        <v>0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</row>
    <row r="27" spans="2:42" ht="27.75" customHeight="1">
      <c r="B27" s="380" t="s">
        <v>28</v>
      </c>
      <c r="C27" s="372" t="s">
        <v>137</v>
      </c>
      <c r="D27" s="306" t="s">
        <v>12</v>
      </c>
      <c r="E27" s="383" t="s">
        <v>20</v>
      </c>
      <c r="F27" s="434">
        <v>0</v>
      </c>
      <c r="G27" s="435">
        <v>0</v>
      </c>
      <c r="H27" s="435">
        <v>0</v>
      </c>
      <c r="I27" s="436">
        <v>0</v>
      </c>
      <c r="J27" s="437">
        <f t="shared" si="1"/>
        <v>0</v>
      </c>
      <c r="K27" s="438">
        <f t="shared" si="2"/>
        <v>0</v>
      </c>
      <c r="L27" s="439">
        <v>0</v>
      </c>
      <c r="M27" s="436">
        <v>0</v>
      </c>
      <c r="N27" s="440">
        <f t="shared" si="3"/>
        <v>0</v>
      </c>
      <c r="O27" s="441">
        <f t="shared" si="4"/>
        <v>0</v>
      </c>
      <c r="P27" s="442">
        <v>0</v>
      </c>
      <c r="Q27" s="443">
        <v>0</v>
      </c>
      <c r="R27" s="444">
        <f t="shared" si="5"/>
        <v>0</v>
      </c>
      <c r="W27" s="206"/>
      <c r="X27" s="206"/>
      <c r="Y27" s="206"/>
      <c r="Z27" s="206"/>
      <c r="AA27" s="206"/>
      <c r="AB27" s="206"/>
      <c r="AC27" s="206"/>
      <c r="AD27" s="206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</row>
    <row r="28" spans="2:42" ht="27.75">
      <c r="B28" s="376" t="s">
        <v>114</v>
      </c>
      <c r="C28" s="372" t="s">
        <v>101</v>
      </c>
      <c r="D28" s="306" t="s">
        <v>12</v>
      </c>
      <c r="E28" s="383" t="s">
        <v>21</v>
      </c>
      <c r="F28" s="434">
        <v>0</v>
      </c>
      <c r="G28" s="435">
        <v>0</v>
      </c>
      <c r="H28" s="435">
        <v>0</v>
      </c>
      <c r="I28" s="436">
        <v>0</v>
      </c>
      <c r="J28" s="437">
        <f t="shared" si="1"/>
        <v>0</v>
      </c>
      <c r="K28" s="438">
        <f t="shared" si="2"/>
        <v>0</v>
      </c>
      <c r="L28" s="439">
        <v>0</v>
      </c>
      <c r="M28" s="436">
        <v>0</v>
      </c>
      <c r="N28" s="440">
        <f t="shared" si="3"/>
        <v>0</v>
      </c>
      <c r="O28" s="441">
        <f t="shared" si="4"/>
        <v>0</v>
      </c>
      <c r="P28" s="442">
        <v>0</v>
      </c>
      <c r="Q28" s="443">
        <v>0</v>
      </c>
      <c r="R28" s="444">
        <f t="shared" si="5"/>
        <v>0</v>
      </c>
      <c r="W28" s="206"/>
      <c r="X28" s="206"/>
      <c r="Y28" s="206"/>
      <c r="Z28" s="206"/>
      <c r="AA28" s="206"/>
      <c r="AB28" s="206"/>
      <c r="AC28" s="206"/>
      <c r="AD28" s="206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</row>
    <row r="29" spans="2:42" ht="27.75" customHeight="1">
      <c r="B29" s="380" t="s">
        <v>115</v>
      </c>
      <c r="C29" s="372" t="s">
        <v>102</v>
      </c>
      <c r="D29" s="306" t="s">
        <v>12</v>
      </c>
      <c r="E29" s="383" t="s">
        <v>22</v>
      </c>
      <c r="F29" s="434">
        <v>0</v>
      </c>
      <c r="G29" s="435">
        <v>0</v>
      </c>
      <c r="H29" s="435">
        <v>0</v>
      </c>
      <c r="I29" s="436">
        <v>0</v>
      </c>
      <c r="J29" s="437">
        <f t="shared" si="1"/>
        <v>0</v>
      </c>
      <c r="K29" s="438">
        <f t="shared" si="2"/>
        <v>0</v>
      </c>
      <c r="L29" s="439">
        <v>0</v>
      </c>
      <c r="M29" s="436">
        <v>0</v>
      </c>
      <c r="N29" s="440">
        <f t="shared" si="3"/>
        <v>0</v>
      </c>
      <c r="O29" s="441">
        <f t="shared" si="4"/>
        <v>0</v>
      </c>
      <c r="P29" s="442">
        <v>0</v>
      </c>
      <c r="Q29" s="443">
        <v>0</v>
      </c>
      <c r="R29" s="444">
        <f t="shared" si="5"/>
        <v>0</v>
      </c>
      <c r="W29" s="206"/>
      <c r="X29" s="206"/>
      <c r="Y29" s="206"/>
      <c r="Z29" s="206"/>
      <c r="AA29" s="206"/>
      <c r="AB29" s="206"/>
      <c r="AC29" s="206"/>
      <c r="AD29" s="206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</row>
    <row r="30" spans="2:42" ht="27.75">
      <c r="B30" s="380" t="s">
        <v>272</v>
      </c>
      <c r="C30" s="372" t="s">
        <v>110</v>
      </c>
      <c r="D30" s="306" t="s">
        <v>12</v>
      </c>
      <c r="E30" s="383" t="s">
        <v>23</v>
      </c>
      <c r="F30" s="434">
        <v>0</v>
      </c>
      <c r="G30" s="435">
        <v>0</v>
      </c>
      <c r="H30" s="435">
        <v>0</v>
      </c>
      <c r="I30" s="436">
        <v>0</v>
      </c>
      <c r="J30" s="437">
        <f t="shared" si="1"/>
        <v>0</v>
      </c>
      <c r="K30" s="438">
        <f t="shared" si="2"/>
        <v>0</v>
      </c>
      <c r="L30" s="439">
        <v>0</v>
      </c>
      <c r="M30" s="436">
        <v>0</v>
      </c>
      <c r="N30" s="440">
        <f t="shared" si="3"/>
        <v>0</v>
      </c>
      <c r="O30" s="441">
        <f t="shared" si="4"/>
        <v>0</v>
      </c>
      <c r="P30" s="442">
        <v>0</v>
      </c>
      <c r="Q30" s="443">
        <v>0</v>
      </c>
      <c r="R30" s="444">
        <f t="shared" si="5"/>
        <v>0</v>
      </c>
      <c r="W30" s="206"/>
      <c r="X30" s="206"/>
      <c r="Y30" s="206"/>
      <c r="Z30" s="206"/>
      <c r="AA30" s="206"/>
      <c r="AB30" s="206"/>
      <c r="AC30" s="206"/>
      <c r="AD30" s="206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</row>
    <row r="31" spans="2:42" ht="27.75">
      <c r="B31" s="380" t="s">
        <v>273</v>
      </c>
      <c r="C31" s="372" t="s">
        <v>118</v>
      </c>
      <c r="D31" s="306" t="s">
        <v>12</v>
      </c>
      <c r="E31" s="383" t="s">
        <v>26</v>
      </c>
      <c r="F31" s="434">
        <v>0</v>
      </c>
      <c r="G31" s="435">
        <v>0</v>
      </c>
      <c r="H31" s="435">
        <v>0</v>
      </c>
      <c r="I31" s="436">
        <v>0</v>
      </c>
      <c r="J31" s="437">
        <f t="shared" si="1"/>
        <v>0</v>
      </c>
      <c r="K31" s="438">
        <f t="shared" si="2"/>
        <v>0</v>
      </c>
      <c r="L31" s="446"/>
      <c r="M31" s="447"/>
      <c r="N31" s="440">
        <f>J31</f>
        <v>0</v>
      </c>
      <c r="O31" s="441">
        <f>K31</f>
        <v>0</v>
      </c>
      <c r="P31" s="445"/>
      <c r="Q31" s="447"/>
      <c r="R31" s="444">
        <f>O31</f>
        <v>0</v>
      </c>
      <c r="W31" s="206"/>
      <c r="X31" s="206"/>
      <c r="Y31" s="206"/>
      <c r="Z31" s="206"/>
      <c r="AA31" s="206"/>
      <c r="AB31" s="206"/>
      <c r="AC31" s="206"/>
      <c r="AD31" s="206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</row>
    <row r="32" spans="2:42" ht="27.75">
      <c r="B32" s="380" t="s">
        <v>274</v>
      </c>
      <c r="C32" s="372" t="s">
        <v>295</v>
      </c>
      <c r="D32" s="306" t="s">
        <v>12</v>
      </c>
      <c r="E32" s="383" t="s">
        <v>111</v>
      </c>
      <c r="F32" s="434">
        <v>0</v>
      </c>
      <c r="G32" s="435">
        <v>0</v>
      </c>
      <c r="H32" s="435">
        <v>0</v>
      </c>
      <c r="I32" s="436">
        <v>0</v>
      </c>
      <c r="J32" s="437">
        <f t="shared" si="1"/>
        <v>0</v>
      </c>
      <c r="K32" s="438">
        <f>IF('додаток 8.1'!F11=(G32+I32),'додаток 8.1'!F11,"див.поясн правор.")</f>
        <v>0</v>
      </c>
      <c r="L32" s="439">
        <v>0</v>
      </c>
      <c r="M32" s="448">
        <f>'додаток 8.1'!G11</f>
        <v>0</v>
      </c>
      <c r="N32" s="440">
        <f>J32+L32</f>
        <v>0</v>
      </c>
      <c r="O32" s="441">
        <f>K32+M32</f>
        <v>0</v>
      </c>
      <c r="P32" s="442">
        <v>0</v>
      </c>
      <c r="Q32" s="443">
        <v>0</v>
      </c>
      <c r="R32" s="444">
        <f t="shared" si="5"/>
        <v>0</v>
      </c>
      <c r="S32" s="683">
        <f>IF(K32="див.поясн правор.","Заповніть гр.2 та гр.4 так, щоб сума їх даних дорівнювала сумі у рядку 060 Додатку 8.1","")</f>
      </c>
      <c r="W32" s="206"/>
      <c r="X32" s="206"/>
      <c r="Y32" s="206"/>
      <c r="Z32" s="206"/>
      <c r="AA32" s="206"/>
      <c r="AB32" s="206"/>
      <c r="AC32" s="206"/>
      <c r="AD32" s="206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</row>
    <row r="33" spans="2:42" ht="27.75" customHeight="1">
      <c r="B33" s="108" t="s">
        <v>33</v>
      </c>
      <c r="C33" s="154" t="s">
        <v>215</v>
      </c>
      <c r="D33" s="306" t="s">
        <v>12</v>
      </c>
      <c r="E33" s="383" t="s">
        <v>112</v>
      </c>
      <c r="F33" s="449">
        <f>SUM(F34:F38)</f>
        <v>0</v>
      </c>
      <c r="G33" s="450">
        <f>SUM(G34:G38)</f>
        <v>0</v>
      </c>
      <c r="H33" s="450">
        <f>SUM(H34:H38)</f>
        <v>0</v>
      </c>
      <c r="I33" s="451">
        <f>SUM(I34:I38)</f>
        <v>0</v>
      </c>
      <c r="J33" s="429">
        <f>F33+H33</f>
        <v>0</v>
      </c>
      <c r="K33" s="432">
        <f>G33+I33</f>
        <v>0</v>
      </c>
      <c r="L33" s="452">
        <f>SUM(L34:L38)</f>
        <v>0</v>
      </c>
      <c r="M33" s="451">
        <f>SUM(M34:M38)</f>
        <v>0</v>
      </c>
      <c r="N33" s="433">
        <f>J33+L33</f>
        <v>0</v>
      </c>
      <c r="O33" s="431">
        <f>K33+M33</f>
        <v>0</v>
      </c>
      <c r="P33" s="433">
        <f>SUM(P34:P38)</f>
        <v>0</v>
      </c>
      <c r="Q33" s="431">
        <f>SUM(Q34:Q38)</f>
        <v>0</v>
      </c>
      <c r="R33" s="428">
        <f>O33+P33+Q33</f>
        <v>0</v>
      </c>
      <c r="S33" s="296"/>
      <c r="W33" s="206"/>
      <c r="X33" s="206"/>
      <c r="Y33" s="206"/>
      <c r="Z33" s="206"/>
      <c r="AA33" s="206"/>
      <c r="AB33" s="206"/>
      <c r="AC33" s="206"/>
      <c r="AD33" s="206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</row>
    <row r="34" spans="2:42" ht="27.75">
      <c r="B34" s="376" t="s">
        <v>35</v>
      </c>
      <c r="C34" s="372" t="s">
        <v>25</v>
      </c>
      <c r="D34" s="306" t="s">
        <v>12</v>
      </c>
      <c r="E34" s="383" t="s">
        <v>29</v>
      </c>
      <c r="F34" s="434">
        <v>0</v>
      </c>
      <c r="G34" s="435">
        <v>0</v>
      </c>
      <c r="H34" s="435">
        <v>0</v>
      </c>
      <c r="I34" s="436">
        <v>0</v>
      </c>
      <c r="J34" s="437">
        <f t="shared" si="1"/>
        <v>0</v>
      </c>
      <c r="K34" s="438">
        <f t="shared" si="2"/>
        <v>0</v>
      </c>
      <c r="L34" s="439">
        <v>0</v>
      </c>
      <c r="M34" s="436">
        <v>0</v>
      </c>
      <c r="N34" s="440">
        <f aca="true" t="shared" si="6" ref="N34:N49">J34+L34</f>
        <v>0</v>
      </c>
      <c r="O34" s="441">
        <f aca="true" t="shared" si="7" ref="O34:O49">K34+M34</f>
        <v>0</v>
      </c>
      <c r="P34" s="442">
        <v>0</v>
      </c>
      <c r="Q34" s="443">
        <v>0</v>
      </c>
      <c r="R34" s="444">
        <f t="shared" si="5"/>
        <v>0</v>
      </c>
      <c r="S34" s="296"/>
      <c r="W34" s="206"/>
      <c r="X34" s="206"/>
      <c r="Y34" s="206"/>
      <c r="Z34" s="206"/>
      <c r="AA34" s="206"/>
      <c r="AB34" s="206"/>
      <c r="AC34" s="206"/>
      <c r="AD34" s="206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</row>
    <row r="35" spans="2:42" ht="24.75" customHeight="1">
      <c r="B35" s="376" t="s">
        <v>103</v>
      </c>
      <c r="C35" s="372" t="s">
        <v>102</v>
      </c>
      <c r="D35" s="306" t="s">
        <v>12</v>
      </c>
      <c r="E35" s="383" t="s">
        <v>30</v>
      </c>
      <c r="F35" s="434">
        <v>0</v>
      </c>
      <c r="G35" s="435">
        <v>0</v>
      </c>
      <c r="H35" s="435">
        <v>0</v>
      </c>
      <c r="I35" s="436">
        <v>0</v>
      </c>
      <c r="J35" s="437">
        <f t="shared" si="1"/>
        <v>0</v>
      </c>
      <c r="K35" s="438">
        <f t="shared" si="2"/>
        <v>0</v>
      </c>
      <c r="L35" s="439">
        <v>0</v>
      </c>
      <c r="M35" s="436">
        <v>0</v>
      </c>
      <c r="N35" s="440">
        <f t="shared" si="6"/>
        <v>0</v>
      </c>
      <c r="O35" s="441">
        <f t="shared" si="7"/>
        <v>0</v>
      </c>
      <c r="P35" s="442">
        <v>0</v>
      </c>
      <c r="Q35" s="443">
        <v>0</v>
      </c>
      <c r="R35" s="444">
        <f>O35+P35+Q35</f>
        <v>0</v>
      </c>
      <c r="S35" s="296"/>
      <c r="W35" s="206"/>
      <c r="X35" s="206"/>
      <c r="Y35" s="206"/>
      <c r="Z35" s="206"/>
      <c r="AA35" s="206"/>
      <c r="AB35" s="206"/>
      <c r="AC35" s="206"/>
      <c r="AD35" s="206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</row>
    <row r="36" spans="2:42" ht="27.75">
      <c r="B36" s="376" t="s">
        <v>38</v>
      </c>
      <c r="C36" s="372" t="s">
        <v>110</v>
      </c>
      <c r="D36" s="306" t="s">
        <v>12</v>
      </c>
      <c r="E36" s="383" t="s">
        <v>31</v>
      </c>
      <c r="F36" s="434">
        <v>0</v>
      </c>
      <c r="G36" s="435">
        <v>0</v>
      </c>
      <c r="H36" s="435">
        <v>0</v>
      </c>
      <c r="I36" s="436">
        <v>0</v>
      </c>
      <c r="J36" s="437">
        <f t="shared" si="1"/>
        <v>0</v>
      </c>
      <c r="K36" s="438">
        <f t="shared" si="2"/>
        <v>0</v>
      </c>
      <c r="L36" s="439">
        <v>0</v>
      </c>
      <c r="M36" s="436">
        <v>0</v>
      </c>
      <c r="N36" s="440">
        <f t="shared" si="6"/>
        <v>0</v>
      </c>
      <c r="O36" s="441">
        <f>K36+M36</f>
        <v>0</v>
      </c>
      <c r="P36" s="442">
        <v>0</v>
      </c>
      <c r="Q36" s="443">
        <v>0</v>
      </c>
      <c r="R36" s="444">
        <f>O36+P36+Q36</f>
        <v>0</v>
      </c>
      <c r="S36" s="296"/>
      <c r="W36" s="206"/>
      <c r="X36" s="206"/>
      <c r="Y36" s="206"/>
      <c r="Z36" s="206"/>
      <c r="AA36" s="206"/>
      <c r="AB36" s="206"/>
      <c r="AC36" s="206"/>
      <c r="AD36" s="206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</row>
    <row r="37" spans="2:42" ht="67.5" customHeight="1">
      <c r="B37" s="110" t="s">
        <v>40</v>
      </c>
      <c r="C37" s="155" t="s">
        <v>335</v>
      </c>
      <c r="D37" s="306" t="s">
        <v>12</v>
      </c>
      <c r="E37" s="383" t="s">
        <v>318</v>
      </c>
      <c r="F37" s="434">
        <v>0</v>
      </c>
      <c r="G37" s="435">
        <v>0</v>
      </c>
      <c r="H37" s="435">
        <v>0</v>
      </c>
      <c r="I37" s="436">
        <v>0</v>
      </c>
      <c r="J37" s="437">
        <f>F37+H37</f>
        <v>0</v>
      </c>
      <c r="K37" s="438">
        <f>IF('додаток 8.1'!F23=(G37+I37),'додаток 8.1'!F23,"дивись пояснення праворуч форми")</f>
        <v>0</v>
      </c>
      <c r="L37" s="439">
        <v>0</v>
      </c>
      <c r="M37" s="448">
        <f>'додаток 8.1'!G23</f>
        <v>0</v>
      </c>
      <c r="N37" s="440">
        <f>J37+L37</f>
        <v>0</v>
      </c>
      <c r="O37" s="441">
        <f>K37+M37</f>
        <v>0</v>
      </c>
      <c r="P37" s="442">
        <v>0</v>
      </c>
      <c r="Q37" s="443">
        <v>0</v>
      </c>
      <c r="R37" s="444">
        <f>O37+P37+Q37</f>
        <v>0</v>
      </c>
      <c r="S37" s="407">
        <f>IF(K37="дивись пояснення праворуч форми","Заповніть гр.2 та гр.4 так, щоб сума їх даних дорівнювала сумі у рядку 081 Додатку 8.1","")</f>
      </c>
      <c r="W37" s="206"/>
      <c r="X37" s="206"/>
      <c r="Y37" s="206"/>
      <c r="Z37" s="206"/>
      <c r="AA37" s="206"/>
      <c r="AB37" s="206"/>
      <c r="AC37" s="206"/>
      <c r="AD37" s="206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</row>
    <row r="38" spans="2:42" ht="27.75">
      <c r="B38" s="376" t="s">
        <v>319</v>
      </c>
      <c r="C38" s="372" t="s">
        <v>298</v>
      </c>
      <c r="D38" s="306" t="s">
        <v>12</v>
      </c>
      <c r="E38" s="383" t="s">
        <v>32</v>
      </c>
      <c r="F38" s="434">
        <v>0</v>
      </c>
      <c r="G38" s="435">
        <v>0</v>
      </c>
      <c r="H38" s="435">
        <v>0</v>
      </c>
      <c r="I38" s="436">
        <v>0</v>
      </c>
      <c r="J38" s="434">
        <v>0</v>
      </c>
      <c r="K38" s="438">
        <f>IF('додаток 8.1'!F32=(G38+I38),'додаток 8.1'!F32,"див.поясн правор.")</f>
        <v>0</v>
      </c>
      <c r="L38" s="439">
        <v>0</v>
      </c>
      <c r="M38" s="448">
        <f>'додаток 8.1'!G32</f>
        <v>0</v>
      </c>
      <c r="N38" s="440">
        <f t="shared" si="6"/>
        <v>0</v>
      </c>
      <c r="O38" s="441">
        <f t="shared" si="7"/>
        <v>0</v>
      </c>
      <c r="P38" s="442">
        <v>0</v>
      </c>
      <c r="Q38" s="443">
        <v>0</v>
      </c>
      <c r="R38" s="444">
        <f t="shared" si="5"/>
        <v>0</v>
      </c>
      <c r="S38" s="683">
        <f>IF(K38="див.поясн правор.","Заповніть гр.2 та гр.4 так, щоб сума їх даних дорівнювала сумі у рядку 085 Додатку 8.1","")</f>
      </c>
      <c r="W38" s="206"/>
      <c r="X38" s="206"/>
      <c r="Y38" s="206"/>
      <c r="Z38" s="206"/>
      <c r="AA38" s="206"/>
      <c r="AB38" s="206"/>
      <c r="AC38" s="206"/>
      <c r="AD38" s="206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</row>
    <row r="39" spans="2:42" ht="27.75">
      <c r="B39" s="378" t="s">
        <v>44</v>
      </c>
      <c r="C39" s="381" t="s">
        <v>216</v>
      </c>
      <c r="D39" s="306" t="s">
        <v>12</v>
      </c>
      <c r="E39" s="383" t="s">
        <v>34</v>
      </c>
      <c r="F39" s="449">
        <f>SUM(F40:F44)</f>
        <v>0</v>
      </c>
      <c r="G39" s="450">
        <f>SUM(G40:G44)</f>
        <v>0</v>
      </c>
      <c r="H39" s="450">
        <f>SUM(H40:H44)</f>
        <v>0</v>
      </c>
      <c r="I39" s="451">
        <f>SUM(I40:I44)</f>
        <v>0</v>
      </c>
      <c r="J39" s="429">
        <f t="shared" si="1"/>
        <v>0</v>
      </c>
      <c r="K39" s="432">
        <f>G39+I39</f>
        <v>0</v>
      </c>
      <c r="L39" s="452">
        <f>SUM(L40:L44)</f>
        <v>0</v>
      </c>
      <c r="M39" s="451">
        <f>SUM(M40:M44)</f>
        <v>0</v>
      </c>
      <c r="N39" s="433">
        <f t="shared" si="6"/>
        <v>0</v>
      </c>
      <c r="O39" s="431">
        <f t="shared" si="7"/>
        <v>0</v>
      </c>
      <c r="P39" s="433">
        <f>SUM(P40:P44)</f>
        <v>0</v>
      </c>
      <c r="Q39" s="431">
        <f>SUM(Q40:Q44)</f>
        <v>0</v>
      </c>
      <c r="R39" s="428">
        <f t="shared" si="5"/>
        <v>0</v>
      </c>
      <c r="S39" s="296"/>
      <c r="W39" s="206"/>
      <c r="X39" s="206"/>
      <c r="Y39" s="206"/>
      <c r="Z39" s="206"/>
      <c r="AA39" s="206"/>
      <c r="AB39" s="206"/>
      <c r="AC39" s="206"/>
      <c r="AD39" s="206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</row>
    <row r="40" spans="2:42" ht="27.75">
      <c r="B40" s="376" t="s">
        <v>46</v>
      </c>
      <c r="C40" s="372" t="s">
        <v>25</v>
      </c>
      <c r="D40" s="306" t="s">
        <v>12</v>
      </c>
      <c r="E40" s="383" t="s">
        <v>36</v>
      </c>
      <c r="F40" s="434">
        <v>0</v>
      </c>
      <c r="G40" s="435">
        <v>0</v>
      </c>
      <c r="H40" s="435">
        <v>0</v>
      </c>
      <c r="I40" s="436">
        <v>0</v>
      </c>
      <c r="J40" s="437">
        <f t="shared" si="1"/>
        <v>0</v>
      </c>
      <c r="K40" s="438">
        <f t="shared" si="2"/>
        <v>0</v>
      </c>
      <c r="L40" s="439">
        <v>0</v>
      </c>
      <c r="M40" s="436">
        <v>0</v>
      </c>
      <c r="N40" s="440">
        <f t="shared" si="6"/>
        <v>0</v>
      </c>
      <c r="O40" s="441">
        <f t="shared" si="7"/>
        <v>0</v>
      </c>
      <c r="P40" s="442">
        <v>0</v>
      </c>
      <c r="Q40" s="443">
        <v>0</v>
      </c>
      <c r="R40" s="444">
        <f t="shared" si="5"/>
        <v>0</v>
      </c>
      <c r="S40" s="296"/>
      <c r="W40" s="206"/>
      <c r="X40" s="206"/>
      <c r="Y40" s="206"/>
      <c r="Z40" s="206"/>
      <c r="AA40" s="206"/>
      <c r="AB40" s="206"/>
      <c r="AC40" s="206"/>
      <c r="AD40" s="206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</row>
    <row r="41" spans="2:42" ht="27.75">
      <c r="B41" s="376" t="s">
        <v>106</v>
      </c>
      <c r="C41" s="372" t="s">
        <v>102</v>
      </c>
      <c r="D41" s="306" t="s">
        <v>12</v>
      </c>
      <c r="E41" s="383" t="s">
        <v>37</v>
      </c>
      <c r="F41" s="434">
        <v>0</v>
      </c>
      <c r="G41" s="435">
        <v>0</v>
      </c>
      <c r="H41" s="435">
        <v>0</v>
      </c>
      <c r="I41" s="436">
        <v>0</v>
      </c>
      <c r="J41" s="437">
        <f t="shared" si="1"/>
        <v>0</v>
      </c>
      <c r="K41" s="438">
        <f t="shared" si="2"/>
        <v>0</v>
      </c>
      <c r="L41" s="439">
        <v>0</v>
      </c>
      <c r="M41" s="436">
        <v>0</v>
      </c>
      <c r="N41" s="440">
        <f t="shared" si="6"/>
        <v>0</v>
      </c>
      <c r="O41" s="441">
        <f t="shared" si="7"/>
        <v>0</v>
      </c>
      <c r="P41" s="442">
        <v>0</v>
      </c>
      <c r="Q41" s="443">
        <v>0</v>
      </c>
      <c r="R41" s="444">
        <f t="shared" si="5"/>
        <v>0</v>
      </c>
      <c r="S41" s="296"/>
      <c r="W41" s="206"/>
      <c r="X41" s="206"/>
      <c r="Y41" s="206"/>
      <c r="Z41" s="206"/>
      <c r="AA41" s="206"/>
      <c r="AB41" s="206"/>
      <c r="AC41" s="206"/>
      <c r="AD41" s="206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</row>
    <row r="42" spans="2:42" ht="25.5" customHeight="1">
      <c r="B42" s="376" t="s">
        <v>50</v>
      </c>
      <c r="C42" s="372" t="s">
        <v>110</v>
      </c>
      <c r="D42" s="306" t="s">
        <v>12</v>
      </c>
      <c r="E42" s="383" t="s">
        <v>113</v>
      </c>
      <c r="F42" s="434">
        <v>0</v>
      </c>
      <c r="G42" s="435">
        <v>0</v>
      </c>
      <c r="H42" s="435">
        <v>0</v>
      </c>
      <c r="I42" s="436">
        <v>0</v>
      </c>
      <c r="J42" s="437">
        <f t="shared" si="1"/>
        <v>0</v>
      </c>
      <c r="K42" s="438">
        <f t="shared" si="2"/>
        <v>0</v>
      </c>
      <c r="L42" s="439">
        <v>0</v>
      </c>
      <c r="M42" s="436">
        <v>0</v>
      </c>
      <c r="N42" s="440">
        <f t="shared" si="6"/>
        <v>0</v>
      </c>
      <c r="O42" s="441">
        <f t="shared" si="7"/>
        <v>0</v>
      </c>
      <c r="P42" s="442">
        <v>0</v>
      </c>
      <c r="Q42" s="443">
        <v>0</v>
      </c>
      <c r="R42" s="444">
        <f t="shared" si="5"/>
        <v>0</v>
      </c>
      <c r="S42" s="296"/>
      <c r="W42" s="206"/>
      <c r="X42" s="206"/>
      <c r="Y42" s="206"/>
      <c r="Z42" s="206"/>
      <c r="AA42" s="206"/>
      <c r="AB42" s="206"/>
      <c r="AC42" s="206"/>
      <c r="AD42" s="206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</row>
    <row r="43" spans="2:42" ht="68.25" customHeight="1">
      <c r="B43" s="110" t="s">
        <v>51</v>
      </c>
      <c r="C43" s="155" t="s">
        <v>335</v>
      </c>
      <c r="D43" s="306" t="s">
        <v>12</v>
      </c>
      <c r="E43" s="383" t="s">
        <v>350</v>
      </c>
      <c r="F43" s="434">
        <v>0</v>
      </c>
      <c r="G43" s="435">
        <v>0</v>
      </c>
      <c r="H43" s="435">
        <v>0</v>
      </c>
      <c r="I43" s="436">
        <v>0</v>
      </c>
      <c r="J43" s="437">
        <f>F43+H43</f>
        <v>0</v>
      </c>
      <c r="K43" s="438">
        <f>IF('додаток 8.1'!F60=(G43+I43),'додаток 8.1'!F60,"дивись пояснення праворуч форми")</f>
        <v>0</v>
      </c>
      <c r="L43" s="439">
        <v>0</v>
      </c>
      <c r="M43" s="448">
        <f>'додаток 8.1'!G60</f>
        <v>0</v>
      </c>
      <c r="N43" s="440">
        <f>J43+L43</f>
        <v>0</v>
      </c>
      <c r="O43" s="441">
        <f>K43+M43</f>
        <v>0</v>
      </c>
      <c r="P43" s="442">
        <v>0</v>
      </c>
      <c r="Q43" s="443">
        <v>0</v>
      </c>
      <c r="R43" s="444">
        <f>O43+P43+Q43</f>
        <v>0</v>
      </c>
      <c r="S43" s="407">
        <f>IF(K43="дивись пояснення праворуч форми","Заповніть гр.2 та гр.4 так, щоб сума їх даних дорівнювала сумі у рядку 106 Додатку 8.1","")</f>
      </c>
      <c r="W43" s="206"/>
      <c r="X43" s="206"/>
      <c r="Y43" s="206"/>
      <c r="Z43" s="206"/>
      <c r="AA43" s="206"/>
      <c r="AB43" s="206"/>
      <c r="AC43" s="206"/>
      <c r="AD43" s="206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</row>
    <row r="44" spans="2:42" ht="27.75">
      <c r="B44" s="110" t="s">
        <v>337</v>
      </c>
      <c r="C44" s="155" t="s">
        <v>296</v>
      </c>
      <c r="D44" s="306" t="s">
        <v>12</v>
      </c>
      <c r="E44" s="383" t="s">
        <v>39</v>
      </c>
      <c r="F44" s="434">
        <v>0</v>
      </c>
      <c r="G44" s="435">
        <v>0</v>
      </c>
      <c r="H44" s="435">
        <v>0</v>
      </c>
      <c r="I44" s="436">
        <v>0</v>
      </c>
      <c r="J44" s="434">
        <v>0</v>
      </c>
      <c r="K44" s="438">
        <f>IF('додаток 8.1'!F68=(G44+I44),'додаток 8.1'!F68,"див.поясн правор.")</f>
        <v>0</v>
      </c>
      <c r="L44" s="439">
        <v>0</v>
      </c>
      <c r="M44" s="448">
        <f>'додаток 8.1'!G68</f>
        <v>0</v>
      </c>
      <c r="N44" s="440">
        <f>J44+L44</f>
        <v>0</v>
      </c>
      <c r="O44" s="441">
        <f>K44+M44</f>
        <v>0</v>
      </c>
      <c r="P44" s="442">
        <v>0</v>
      </c>
      <c r="Q44" s="443">
        <v>0</v>
      </c>
      <c r="R44" s="444">
        <f>O44+P44+Q44</f>
        <v>0</v>
      </c>
      <c r="S44" s="683">
        <f>IF(K44="див.поясн правор.","Заповніть гр.2 та гр.4 так, щоб сума їх даних дорівнювала сумі у рядку 110 Додатку 8.1","")</f>
      </c>
      <c r="W44" s="206"/>
      <c r="X44" s="206"/>
      <c r="Y44" s="206"/>
      <c r="Z44" s="206"/>
      <c r="AA44" s="206"/>
      <c r="AB44" s="206"/>
      <c r="AC44" s="206"/>
      <c r="AD44" s="206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</row>
    <row r="45" spans="2:42" ht="27.75">
      <c r="B45" s="108" t="s">
        <v>52</v>
      </c>
      <c r="C45" s="154" t="s">
        <v>217</v>
      </c>
      <c r="D45" s="306" t="s">
        <v>12</v>
      </c>
      <c r="E45" s="383" t="s">
        <v>41</v>
      </c>
      <c r="F45" s="449">
        <f>SUM(F46:F49)</f>
        <v>0</v>
      </c>
      <c r="G45" s="450">
        <f>SUM(G46:G49)</f>
        <v>0</v>
      </c>
      <c r="H45" s="450">
        <f>SUM(H46:H49)</f>
        <v>0</v>
      </c>
      <c r="I45" s="451">
        <f>SUM(I46:I49)</f>
        <v>0</v>
      </c>
      <c r="J45" s="429">
        <f>F45+H45</f>
        <v>0</v>
      </c>
      <c r="K45" s="432">
        <f>G45+I45</f>
        <v>0</v>
      </c>
      <c r="L45" s="452">
        <f>SUM(L46:L49)</f>
        <v>0</v>
      </c>
      <c r="M45" s="451">
        <f>SUM(M46:M49)</f>
        <v>0</v>
      </c>
      <c r="N45" s="433">
        <f t="shared" si="6"/>
        <v>0</v>
      </c>
      <c r="O45" s="431">
        <f t="shared" si="7"/>
        <v>0</v>
      </c>
      <c r="P45" s="433">
        <f>SUM(P46:P49)</f>
        <v>0</v>
      </c>
      <c r="Q45" s="431">
        <f>SUM(Q46:Q49)</f>
        <v>0</v>
      </c>
      <c r="R45" s="428">
        <f>O45+P45+Q45</f>
        <v>0</v>
      </c>
      <c r="S45" s="296"/>
      <c r="W45" s="206"/>
      <c r="X45" s="206"/>
      <c r="Y45" s="206"/>
      <c r="Z45" s="206"/>
      <c r="AA45" s="206"/>
      <c r="AB45" s="206"/>
      <c r="AC45" s="206"/>
      <c r="AD45" s="206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</row>
    <row r="46" spans="2:42" ht="27.75">
      <c r="B46" s="110" t="s">
        <v>53</v>
      </c>
      <c r="C46" s="155" t="s">
        <v>25</v>
      </c>
      <c r="D46" s="306" t="s">
        <v>12</v>
      </c>
      <c r="E46" s="383" t="s">
        <v>42</v>
      </c>
      <c r="F46" s="434">
        <v>0</v>
      </c>
      <c r="G46" s="435">
        <v>0</v>
      </c>
      <c r="H46" s="435">
        <v>0</v>
      </c>
      <c r="I46" s="436">
        <v>0</v>
      </c>
      <c r="J46" s="437">
        <f t="shared" si="1"/>
        <v>0</v>
      </c>
      <c r="K46" s="438">
        <f>G46+I46</f>
        <v>0</v>
      </c>
      <c r="L46" s="439">
        <v>0</v>
      </c>
      <c r="M46" s="436">
        <v>0</v>
      </c>
      <c r="N46" s="440">
        <f t="shared" si="6"/>
        <v>0</v>
      </c>
      <c r="O46" s="441">
        <f t="shared" si="7"/>
        <v>0</v>
      </c>
      <c r="P46" s="442">
        <v>0</v>
      </c>
      <c r="Q46" s="443">
        <v>0</v>
      </c>
      <c r="R46" s="444">
        <f t="shared" si="5"/>
        <v>0</v>
      </c>
      <c r="S46" s="296"/>
      <c r="W46" s="206"/>
      <c r="X46" s="206"/>
      <c r="Y46" s="206"/>
      <c r="Z46" s="206"/>
      <c r="AA46" s="206"/>
      <c r="AB46" s="206"/>
      <c r="AC46" s="206"/>
      <c r="AD46" s="206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</row>
    <row r="47" spans="2:42" ht="26.25" customHeight="1">
      <c r="B47" s="110" t="s">
        <v>54</v>
      </c>
      <c r="C47" s="155" t="s">
        <v>102</v>
      </c>
      <c r="D47" s="306" t="s">
        <v>12</v>
      </c>
      <c r="E47" s="383" t="s">
        <v>43</v>
      </c>
      <c r="F47" s="434">
        <v>0</v>
      </c>
      <c r="G47" s="435">
        <v>0</v>
      </c>
      <c r="H47" s="435">
        <v>0</v>
      </c>
      <c r="I47" s="436">
        <v>0</v>
      </c>
      <c r="J47" s="437">
        <f t="shared" si="1"/>
        <v>0</v>
      </c>
      <c r="K47" s="438">
        <f t="shared" si="2"/>
        <v>0</v>
      </c>
      <c r="L47" s="439">
        <v>0</v>
      </c>
      <c r="M47" s="436">
        <v>0</v>
      </c>
      <c r="N47" s="440">
        <f t="shared" si="6"/>
        <v>0</v>
      </c>
      <c r="O47" s="441">
        <f t="shared" si="7"/>
        <v>0</v>
      </c>
      <c r="P47" s="442">
        <v>0</v>
      </c>
      <c r="Q47" s="443">
        <v>0</v>
      </c>
      <c r="R47" s="444">
        <f t="shared" si="5"/>
        <v>0</v>
      </c>
      <c r="S47" s="296"/>
      <c r="W47" s="206"/>
      <c r="X47" s="206"/>
      <c r="Y47" s="206"/>
      <c r="Z47" s="206"/>
      <c r="AA47" s="206"/>
      <c r="AB47" s="206"/>
      <c r="AC47" s="206"/>
      <c r="AD47" s="206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</row>
    <row r="48" spans="2:42" ht="27.75">
      <c r="B48" s="110" t="s">
        <v>55</v>
      </c>
      <c r="C48" s="155" t="s">
        <v>110</v>
      </c>
      <c r="D48" s="306" t="s">
        <v>12</v>
      </c>
      <c r="E48" s="383" t="s">
        <v>45</v>
      </c>
      <c r="F48" s="434">
        <v>0</v>
      </c>
      <c r="G48" s="435">
        <v>0</v>
      </c>
      <c r="H48" s="435">
        <v>0</v>
      </c>
      <c r="I48" s="436">
        <v>0</v>
      </c>
      <c r="J48" s="437">
        <f t="shared" si="1"/>
        <v>0</v>
      </c>
      <c r="K48" s="438">
        <f t="shared" si="2"/>
        <v>0</v>
      </c>
      <c r="L48" s="439">
        <v>0</v>
      </c>
      <c r="M48" s="436">
        <v>0</v>
      </c>
      <c r="N48" s="440">
        <f t="shared" si="6"/>
        <v>0</v>
      </c>
      <c r="O48" s="441">
        <f t="shared" si="7"/>
        <v>0</v>
      </c>
      <c r="P48" s="442">
        <v>0</v>
      </c>
      <c r="Q48" s="443">
        <v>0</v>
      </c>
      <c r="R48" s="444">
        <f>O48+P48+Q48</f>
        <v>0</v>
      </c>
      <c r="S48" s="296"/>
      <c r="W48" s="206"/>
      <c r="X48" s="206"/>
      <c r="Y48" s="206"/>
      <c r="Z48" s="206"/>
      <c r="AA48" s="206"/>
      <c r="AB48" s="206"/>
      <c r="AC48" s="206"/>
      <c r="AD48" s="206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</row>
    <row r="49" spans="2:42" ht="27.75">
      <c r="B49" s="110" t="s">
        <v>56</v>
      </c>
      <c r="C49" s="155" t="s">
        <v>297</v>
      </c>
      <c r="D49" s="306" t="s">
        <v>12</v>
      </c>
      <c r="E49" s="383">
        <v>135</v>
      </c>
      <c r="F49" s="434">
        <v>0</v>
      </c>
      <c r="G49" s="435">
        <v>0</v>
      </c>
      <c r="H49" s="435">
        <v>0</v>
      </c>
      <c r="I49" s="436">
        <v>0</v>
      </c>
      <c r="J49" s="437">
        <f t="shared" si="1"/>
        <v>0</v>
      </c>
      <c r="K49" s="438">
        <f>IF('додаток 8.1'!F94=(G49+I49),'додаток 8.1'!F94,"див.поясн правор.")</f>
        <v>0</v>
      </c>
      <c r="L49" s="439">
        <v>0</v>
      </c>
      <c r="M49" s="448">
        <f>'додаток 8.1'!G94</f>
        <v>0</v>
      </c>
      <c r="N49" s="440">
        <f t="shared" si="6"/>
        <v>0</v>
      </c>
      <c r="O49" s="441">
        <f t="shared" si="7"/>
        <v>0</v>
      </c>
      <c r="P49" s="442">
        <v>0</v>
      </c>
      <c r="Q49" s="443">
        <v>0</v>
      </c>
      <c r="R49" s="444">
        <f t="shared" si="5"/>
        <v>0</v>
      </c>
      <c r="S49" s="407">
        <f>IF(K49="див.поясн правор.","Заповніть гр.2 та гр.4 так, щоб сума їх даних дорівнювала сумі у рядку 135 Додатку 8.1","")</f>
      </c>
      <c r="W49" s="206"/>
      <c r="X49" s="206"/>
      <c r="Y49" s="206"/>
      <c r="Z49" s="206"/>
      <c r="AA49" s="206"/>
      <c r="AB49" s="206"/>
      <c r="AC49" s="206"/>
      <c r="AD49" s="206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</row>
    <row r="50" spans="2:42" ht="27.75">
      <c r="B50" s="108" t="s">
        <v>57</v>
      </c>
      <c r="C50" s="156" t="s">
        <v>293</v>
      </c>
      <c r="D50" s="306" t="s">
        <v>12</v>
      </c>
      <c r="E50" s="383" t="s">
        <v>48</v>
      </c>
      <c r="F50" s="453">
        <v>0</v>
      </c>
      <c r="G50" s="454">
        <v>0</v>
      </c>
      <c r="H50" s="454">
        <v>0</v>
      </c>
      <c r="I50" s="455">
        <v>0</v>
      </c>
      <c r="J50" s="429">
        <f>F50+H50</f>
        <v>0</v>
      </c>
      <c r="K50" s="432">
        <f>IF('додаток 8.1'!F113=(G50+I50),'додаток 8.1'!F113,"див.пояснення→")</f>
        <v>0</v>
      </c>
      <c r="L50" s="456">
        <v>0</v>
      </c>
      <c r="M50" s="451">
        <f>'додаток 8.1'!G113</f>
        <v>0</v>
      </c>
      <c r="N50" s="433">
        <f>J50+L50</f>
        <v>0</v>
      </c>
      <c r="O50" s="431">
        <f>K50+M50</f>
        <v>0</v>
      </c>
      <c r="P50" s="442">
        <v>0</v>
      </c>
      <c r="Q50" s="457">
        <v>0</v>
      </c>
      <c r="R50" s="428">
        <f>O50+P50+Q50</f>
        <v>0</v>
      </c>
      <c r="S50" s="683">
        <f>IF(K50="див.пояснення→","Заповніть гр.2 та гр.4 так, щоб сума їх даних дорівнювала сумі у рядку 140 Додатку 8.1","")</f>
      </c>
      <c r="W50" s="206"/>
      <c r="X50" s="206"/>
      <c r="Y50" s="206"/>
      <c r="Z50" s="206"/>
      <c r="AA50" s="206"/>
      <c r="AB50" s="206"/>
      <c r="AC50" s="206"/>
      <c r="AD50" s="206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</row>
    <row r="51" spans="2:42" ht="40.5">
      <c r="B51" s="111" t="s">
        <v>58</v>
      </c>
      <c r="C51" s="157" t="s">
        <v>381</v>
      </c>
      <c r="D51" s="298" t="s">
        <v>12</v>
      </c>
      <c r="E51" s="384" t="s">
        <v>49</v>
      </c>
      <c r="F51" s="458"/>
      <c r="G51" s="459">
        <v>0</v>
      </c>
      <c r="H51" s="460"/>
      <c r="I51" s="461">
        <v>0</v>
      </c>
      <c r="J51" s="458"/>
      <c r="K51" s="462">
        <f>G51+I51</f>
        <v>0</v>
      </c>
      <c r="L51" s="463"/>
      <c r="M51" s="464">
        <v>0</v>
      </c>
      <c r="N51" s="463"/>
      <c r="O51" s="465">
        <f>K51+M51</f>
        <v>0</v>
      </c>
      <c r="P51" s="466">
        <v>0</v>
      </c>
      <c r="Q51" s="461">
        <v>0</v>
      </c>
      <c r="R51" s="467">
        <f>O51+P51+Q51</f>
        <v>0</v>
      </c>
      <c r="S51" s="408"/>
      <c r="T51" s="61"/>
      <c r="U51" s="61"/>
      <c r="W51" s="206"/>
      <c r="X51" s="206"/>
      <c r="Y51" s="206"/>
      <c r="Z51" s="206"/>
      <c r="AA51" s="206"/>
      <c r="AB51" s="206"/>
      <c r="AC51" s="206"/>
      <c r="AD51" s="206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</row>
    <row r="52" spans="2:42" ht="27.75" customHeight="1">
      <c r="B52" s="177"/>
      <c r="C52" s="178"/>
      <c r="D52" s="179"/>
      <c r="E52" s="180"/>
      <c r="F52" s="181"/>
      <c r="G52" s="182"/>
      <c r="H52" s="182"/>
      <c r="I52" s="183"/>
      <c r="J52" s="181"/>
      <c r="K52" s="182"/>
      <c r="L52" s="181"/>
      <c r="M52" s="182"/>
      <c r="N52" s="181"/>
      <c r="O52" s="181"/>
      <c r="P52" s="182"/>
      <c r="Q52" s="182"/>
      <c r="R52" s="222" t="s">
        <v>377</v>
      </c>
      <c r="S52" s="61"/>
      <c r="T52" s="61"/>
      <c r="U52" s="61"/>
      <c r="W52" s="206"/>
      <c r="X52" s="206"/>
      <c r="Y52" s="206"/>
      <c r="Z52" s="206"/>
      <c r="AA52" s="206"/>
      <c r="AB52" s="206"/>
      <c r="AC52" s="206"/>
      <c r="AD52" s="206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</row>
    <row r="53" spans="2:166" s="27" customFormat="1" ht="17.25" customHeight="1">
      <c r="B53" s="56"/>
      <c r="C53" s="681">
        <f>D12</f>
        <v>0</v>
      </c>
      <c r="D53" s="158"/>
      <c r="E53" s="158"/>
      <c r="F53" s="48"/>
      <c r="G53" s="48"/>
      <c r="H53" s="48"/>
      <c r="I53" s="48"/>
      <c r="J53" s="48"/>
      <c r="K53" s="184">
        <v>2</v>
      </c>
      <c r="L53" s="48"/>
      <c r="M53" s="48"/>
      <c r="N53" s="57"/>
      <c r="O53" s="48"/>
      <c r="P53" s="48"/>
      <c r="Q53" s="48"/>
      <c r="R53" s="48"/>
      <c r="S53" s="208"/>
      <c r="T53" s="209"/>
      <c r="U53" s="210" t="s">
        <v>251</v>
      </c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</row>
    <row r="54" spans="2:23" ht="27" customHeight="1">
      <c r="B54" s="764" t="s">
        <v>2</v>
      </c>
      <c r="C54" s="795" t="s">
        <v>123</v>
      </c>
      <c r="D54" s="767" t="s">
        <v>3</v>
      </c>
      <c r="E54" s="774" t="s">
        <v>4</v>
      </c>
      <c r="F54" s="761" t="s">
        <v>5</v>
      </c>
      <c r="G54" s="762"/>
      <c r="H54" s="762"/>
      <c r="I54" s="762"/>
      <c r="J54" s="762"/>
      <c r="K54" s="763"/>
      <c r="L54" s="757" t="s">
        <v>6</v>
      </c>
      <c r="M54" s="758"/>
      <c r="N54" s="757" t="s">
        <v>286</v>
      </c>
      <c r="O54" s="758"/>
      <c r="P54" s="784" t="s">
        <v>294</v>
      </c>
      <c r="Q54" s="787" t="s">
        <v>124</v>
      </c>
      <c r="R54" s="799" t="s">
        <v>184</v>
      </c>
      <c r="S54" s="208"/>
      <c r="T54" s="209"/>
      <c r="U54" s="210" t="s">
        <v>251</v>
      </c>
      <c r="V54" s="60"/>
      <c r="W54" s="60"/>
    </row>
    <row r="55" spans="2:23" ht="38.25" customHeight="1">
      <c r="B55" s="765"/>
      <c r="C55" s="796"/>
      <c r="D55" s="768"/>
      <c r="E55" s="775"/>
      <c r="F55" s="770" t="s">
        <v>291</v>
      </c>
      <c r="G55" s="771"/>
      <c r="H55" s="771" t="s">
        <v>292</v>
      </c>
      <c r="I55" s="793"/>
      <c r="J55" s="770" t="s">
        <v>287</v>
      </c>
      <c r="K55" s="794"/>
      <c r="L55" s="759"/>
      <c r="M55" s="760"/>
      <c r="N55" s="777"/>
      <c r="O55" s="778"/>
      <c r="P55" s="785"/>
      <c r="Q55" s="788"/>
      <c r="R55" s="800"/>
      <c r="S55" s="208"/>
      <c r="T55" s="209"/>
      <c r="U55" s="210" t="s">
        <v>251</v>
      </c>
      <c r="V55" s="60"/>
      <c r="W55" s="60"/>
    </row>
    <row r="56" spans="2:23" ht="20.25" customHeight="1">
      <c r="B56" s="766"/>
      <c r="C56" s="797"/>
      <c r="D56" s="769"/>
      <c r="E56" s="776"/>
      <c r="F56" s="294" t="s">
        <v>204</v>
      </c>
      <c r="G56" s="298" t="s">
        <v>7</v>
      </c>
      <c r="H56" s="294" t="s">
        <v>204</v>
      </c>
      <c r="I56" s="295" t="s">
        <v>7</v>
      </c>
      <c r="J56" s="294" t="s">
        <v>204</v>
      </c>
      <c r="K56" s="299" t="s">
        <v>7</v>
      </c>
      <c r="L56" s="294" t="s">
        <v>204</v>
      </c>
      <c r="M56" s="295" t="s">
        <v>7</v>
      </c>
      <c r="N56" s="297" t="s">
        <v>204</v>
      </c>
      <c r="O56" s="300" t="s">
        <v>7</v>
      </c>
      <c r="P56" s="786"/>
      <c r="Q56" s="789"/>
      <c r="R56" s="801"/>
      <c r="S56" s="208"/>
      <c r="T56" s="209"/>
      <c r="U56" s="210" t="s">
        <v>251</v>
      </c>
      <c r="V56" s="60"/>
      <c r="W56" s="60"/>
    </row>
    <row r="57" spans="2:166" s="401" customFormat="1" ht="20.25">
      <c r="B57" s="391" t="s">
        <v>8</v>
      </c>
      <c r="C57" s="392" t="s">
        <v>9</v>
      </c>
      <c r="D57" s="392" t="s">
        <v>10</v>
      </c>
      <c r="E57" s="393" t="s">
        <v>11</v>
      </c>
      <c r="F57" s="394">
        <v>1</v>
      </c>
      <c r="G57" s="392">
        <f>F57+1</f>
        <v>2</v>
      </c>
      <c r="H57" s="392">
        <v>3</v>
      </c>
      <c r="I57" s="392">
        <v>4</v>
      </c>
      <c r="J57" s="392">
        <v>5</v>
      </c>
      <c r="K57" s="395">
        <v>6</v>
      </c>
      <c r="L57" s="396">
        <v>7</v>
      </c>
      <c r="M57" s="397">
        <v>8</v>
      </c>
      <c r="N57" s="394">
        <v>9</v>
      </c>
      <c r="O57" s="393">
        <v>10</v>
      </c>
      <c r="P57" s="394">
        <v>11</v>
      </c>
      <c r="Q57" s="392">
        <v>12</v>
      </c>
      <c r="R57" s="393">
        <v>13</v>
      </c>
      <c r="S57" s="208"/>
      <c r="T57" s="612">
        <f>IF(G58="ПОМИЛКА","Сума даних рядків 160-220 має дорівнювати сумі даних рядків 005, 090, 115, 140.","")</f>
      </c>
      <c r="U57" s="101"/>
      <c r="V57" s="399"/>
      <c r="W57" s="399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0"/>
      <c r="CW57" s="400"/>
      <c r="CX57" s="400"/>
      <c r="CY57" s="400"/>
      <c r="CZ57" s="400"/>
      <c r="DA57" s="400"/>
      <c r="DB57" s="400"/>
      <c r="DC57" s="400"/>
      <c r="DD57" s="400"/>
      <c r="DE57" s="400"/>
      <c r="DF57" s="400"/>
      <c r="DG57" s="400"/>
      <c r="DH57" s="400"/>
      <c r="DI57" s="400"/>
      <c r="DJ57" s="400"/>
      <c r="DK57" s="400"/>
      <c r="DL57" s="400"/>
      <c r="DM57" s="400"/>
      <c r="DN57" s="400"/>
      <c r="DO57" s="400"/>
      <c r="DP57" s="400"/>
      <c r="DQ57" s="400"/>
      <c r="DR57" s="400"/>
      <c r="DS57" s="400"/>
      <c r="DT57" s="400"/>
      <c r="DU57" s="400"/>
      <c r="DV57" s="400"/>
      <c r="DW57" s="400"/>
      <c r="DX57" s="400"/>
      <c r="DY57" s="400"/>
      <c r="DZ57" s="400"/>
      <c r="EA57" s="400"/>
      <c r="EB57" s="400"/>
      <c r="EC57" s="400"/>
      <c r="ED57" s="400"/>
      <c r="EE57" s="400"/>
      <c r="EF57" s="400"/>
      <c r="EG57" s="400"/>
      <c r="EH57" s="400"/>
      <c r="EI57" s="400"/>
      <c r="EJ57" s="400"/>
      <c r="EK57" s="400"/>
      <c r="EL57" s="400"/>
      <c r="EM57" s="400"/>
      <c r="EN57" s="400"/>
      <c r="EO57" s="400"/>
      <c r="EP57" s="400"/>
      <c r="EQ57" s="400"/>
      <c r="ER57" s="400"/>
      <c r="ES57" s="400"/>
      <c r="ET57" s="400"/>
      <c r="EU57" s="400"/>
      <c r="EV57" s="400"/>
      <c r="EW57" s="400"/>
      <c r="EX57" s="400"/>
      <c r="EY57" s="400"/>
      <c r="EZ57" s="400"/>
      <c r="FA57" s="400"/>
      <c r="FB57" s="400"/>
      <c r="FC57" s="400"/>
      <c r="FD57" s="400"/>
      <c r="FE57" s="400"/>
      <c r="FF57" s="400"/>
      <c r="FG57" s="400"/>
      <c r="FH57" s="400"/>
      <c r="FI57" s="400"/>
      <c r="FJ57" s="400"/>
    </row>
    <row r="58" spans="2:42" ht="29.25" customHeight="1">
      <c r="B58" s="377">
        <v>5</v>
      </c>
      <c r="C58" s="159" t="s">
        <v>255</v>
      </c>
      <c r="D58" s="312" t="s">
        <v>12</v>
      </c>
      <c r="E58" s="385">
        <v>150</v>
      </c>
      <c r="F58" s="302">
        <f>IF(AND(F22+F39+F45+F50-SUM(F59,F64,F65,F66,F67,F68,F69,F70,F71,F72,F73,F74)&lt;0.01,F22+F39+F45+F50-SUM(F59,F64,F65,F66,F67,F68,F69,F70,F71,F72,F73,F74)&gt;-0.01),SUM(F59,F64,F65,F66,F67,F68,F69,F70,F71,F72,F73,F74),"ПОМИЛКА")</f>
        <v>0</v>
      </c>
      <c r="G58" s="302">
        <f>IF(AND(G22+G39+G45+G50-SUM(G59,G64,G65,G66,G67,G68,G69,G70,G71,G72,G73,G74)&lt;0.01,G22+G39+G45+G50-SUM(G59,G64,G65,G66,G67,G68,G69,G70,G71,G72,G73,G74)&gt;-0.01),SUM(G59,G64,G65,G66,G67,G68,G69,G70,G71,G72,G73,G74),"ПОМИЛКА")</f>
        <v>0</v>
      </c>
      <c r="H58" s="302">
        <f>IF(AND(H22+H39+H45+H50-SUM(H59,H64,H65,H66,H67,H68,H69,H70,H71,H72,H73,H74)&lt;0.01,H22+H39+H45+H50-SUM(H59,H64,H65,H66,H67,H68,H69,H70,H71,H72,H73,H74)&gt;-0.01),SUM(H59,H64,H65,H66,H67,H68,H69,H70,H71,H72,H73,H74),"ПОМИЛКА")</f>
        <v>0</v>
      </c>
      <c r="I58" s="302">
        <f>IF(AND(I22+I39+I45+I50-SUM(I59,I64,I65,I66,I67,I68,I69,I70,I71,I72,I73,I74)&lt;0.01,I22+I39+I45+I50-SUM(I59,I64,I65,I66,I67,I68,I69,I70,I71,I72,I73,I74)&gt;-0.01),SUM(I59,I64,I65,I66,I67,I68,I69,I70,I71,I72,I73,I74),"ПОМИЛКА")</f>
        <v>0</v>
      </c>
      <c r="J58" s="304">
        <f>F58+H58</f>
        <v>0</v>
      </c>
      <c r="K58" s="303">
        <f>G58+I58</f>
        <v>0</v>
      </c>
      <c r="L58" s="304">
        <f>IF(AND(L22+L39+L45+L50-SUM(L59,L64,L65,L66,L67,L68,L69,L70,L71,L72,L73,L74)&lt;0.01,L22+L39+L45+L50-SUM(L59,L64,L65,L66,L67,L68,L69,L70,L71,L72,L73,L74)&gt;-0.01),SUM(L59,L64,L65,L66,L67,L68,L69,L70,L71,L72,L73,L74),"ПОМИЛКА")</f>
        <v>0</v>
      </c>
      <c r="M58" s="302">
        <f>IF(AND(M22+M39+M45+M50-SUM(M59,M64,M65,M66,M67,M68,M69,M70,M71,M72,M73,M74)&lt;0.01,M22+M39+M45+M50-SUM(M59,M64,M65,M66,M67,M68,M69,M70,M71,M72,M73,M74)&gt;-0.01),SUM(M59,M64,M65,M66,M67,M68,M69,M70,M71,M72,M73,M74),"ПОМИЛКА")</f>
        <v>0</v>
      </c>
      <c r="N58" s="304">
        <f>J58+L58</f>
        <v>0</v>
      </c>
      <c r="O58" s="305">
        <f>K58+M58</f>
        <v>0</v>
      </c>
      <c r="P58" s="302">
        <f>IF(AND(P22+P39+P45+P50-SUM(P59,P64,P65,P66,P67,P68,P69,P70,P71,P72,P73,P74)&lt;0.01,P22+P39+P45+P50-SUM(P59,P64,P65,P66,P67,P68,P69,P70,P71,P72,P73,P74)&gt;-0.01),SUM(P59,P64,P65,P66,P67,P68,P69,P70,P71,P72,P73,P74),"ПОМИЛКА")</f>
        <v>0</v>
      </c>
      <c r="Q58" s="431">
        <f>IF(AND(Q22+Q39+Q45+Q50-SUM(Q59,Q64,Q65,Q66,Q67,Q68,Q69,Q70,Q71,Q72,Q73,Q74)&lt;0.01,Q22+Q39+Q45+Q50-SUM(Q59,Q64,Q65,Q66,Q67,Q68,Q69,Q70,Q71,Q72,Q73,Q74)&gt;-0.01),SUM(Q59,Q64,Q65,Q66,Q67,Q68,Q69,Q70,Q71,Q72,Q73,Q74),"ПОМИЛКА")</f>
        <v>0</v>
      </c>
      <c r="R58" s="473">
        <f>IF(AND(R22+R39+R45+R50-SUM(R59,R64,R65,R66,R67,R68,R69,R70,R71,R72,R73,R74)&lt;0.01,R22+R39+R45+R50-SUM(R59,R64,R65,R66,R67,R68,R69,R70,R71,R72,R73,R74)&gt;-0.01),SUM(R59,R64,R65,R66,R67,R68,R69,R70,R71,R72,R73,R74),"ПОМИЛКА")</f>
        <v>0</v>
      </c>
      <c r="S58" s="612">
        <f>IF(F58="ПОМИЛКА","Сума даних рядків 160-220 має дорівнювати сумі даних рядків 005, 090, 115, 140.","")</f>
      </c>
      <c r="U58" s="210"/>
      <c r="V58" s="60"/>
      <c r="W58" s="60"/>
      <c r="X58" s="206"/>
      <c r="Y58" s="206"/>
      <c r="Z58" s="206"/>
      <c r="AA58" s="206"/>
      <c r="AB58" s="206"/>
      <c r="AC58" s="206"/>
      <c r="AD58" s="206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</row>
    <row r="59" spans="2:42" ht="27.75">
      <c r="B59" s="376" t="s">
        <v>59</v>
      </c>
      <c r="C59" s="155" t="s">
        <v>60</v>
      </c>
      <c r="D59" s="306" t="s">
        <v>12</v>
      </c>
      <c r="E59" s="386">
        <v>160</v>
      </c>
      <c r="F59" s="470">
        <f>F60+F63</f>
        <v>0</v>
      </c>
      <c r="G59" s="471">
        <f>G60+G63</f>
        <v>0</v>
      </c>
      <c r="H59" s="471">
        <f>H60+H63</f>
        <v>0</v>
      </c>
      <c r="I59" s="448">
        <f>I60+I63</f>
        <v>0</v>
      </c>
      <c r="J59" s="437">
        <f>F59+H59</f>
        <v>0</v>
      </c>
      <c r="K59" s="438">
        <f>G59+I59</f>
        <v>0</v>
      </c>
      <c r="L59" s="433">
        <f>L60+L63</f>
        <v>0</v>
      </c>
      <c r="M59" s="431">
        <f>M60+M63</f>
        <v>0</v>
      </c>
      <c r="N59" s="468">
        <f aca="true" t="shared" si="8" ref="N59:O63">J59+L59</f>
        <v>0</v>
      </c>
      <c r="O59" s="448">
        <f t="shared" si="8"/>
        <v>0</v>
      </c>
      <c r="P59" s="433">
        <f>P60+P63</f>
        <v>0</v>
      </c>
      <c r="Q59" s="431">
        <f>Q60+Q63</f>
        <v>0</v>
      </c>
      <c r="R59" s="469">
        <f aca="true" t="shared" si="9" ref="R59:R66">O59+P59+Q59</f>
        <v>0</v>
      </c>
      <c r="S59" s="208"/>
      <c r="T59" s="209"/>
      <c r="U59" s="210" t="s">
        <v>251</v>
      </c>
      <c r="V59" s="60"/>
      <c r="W59" s="60"/>
      <c r="X59" s="206"/>
      <c r="Y59" s="206"/>
      <c r="Z59" s="206"/>
      <c r="AA59" s="206"/>
      <c r="AB59" s="206"/>
      <c r="AC59" s="206"/>
      <c r="AD59" s="206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</row>
    <row r="60" spans="2:42" ht="27.75">
      <c r="B60" s="376" t="s">
        <v>404</v>
      </c>
      <c r="C60" s="649" t="s">
        <v>412</v>
      </c>
      <c r="D60" s="648" t="s">
        <v>12</v>
      </c>
      <c r="E60" s="652">
        <v>161</v>
      </c>
      <c r="F60" s="470">
        <f>F61+F62</f>
        <v>0</v>
      </c>
      <c r="G60" s="471">
        <f>G61+G62</f>
        <v>0</v>
      </c>
      <c r="H60" s="471">
        <f>H61+H62</f>
        <v>0</v>
      </c>
      <c r="I60" s="448">
        <f>I61+I62</f>
        <v>0</v>
      </c>
      <c r="J60" s="437">
        <f aca="true" t="shared" si="10" ref="J60:K63">F60+H60</f>
        <v>0</v>
      </c>
      <c r="K60" s="438">
        <f t="shared" si="10"/>
        <v>0</v>
      </c>
      <c r="L60" s="433">
        <f>L61+L62</f>
        <v>0</v>
      </c>
      <c r="M60" s="431">
        <f>M61+M62</f>
        <v>0</v>
      </c>
      <c r="N60" s="468">
        <f t="shared" si="8"/>
        <v>0</v>
      </c>
      <c r="O60" s="448">
        <f t="shared" si="8"/>
        <v>0</v>
      </c>
      <c r="P60" s="433">
        <f>P61+P62</f>
        <v>0</v>
      </c>
      <c r="Q60" s="431">
        <f>Q61+Q62</f>
        <v>0</v>
      </c>
      <c r="R60" s="469">
        <f t="shared" si="9"/>
        <v>0</v>
      </c>
      <c r="S60" s="208"/>
      <c r="T60" s="209"/>
      <c r="U60" s="210"/>
      <c r="V60" s="60"/>
      <c r="W60" s="60"/>
      <c r="X60" s="206"/>
      <c r="Y60" s="206"/>
      <c r="Z60" s="206"/>
      <c r="AA60" s="206"/>
      <c r="AB60" s="206"/>
      <c r="AC60" s="206"/>
      <c r="AD60" s="206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</row>
    <row r="61" spans="2:42" ht="27.75">
      <c r="B61" s="376" t="s">
        <v>405</v>
      </c>
      <c r="C61" s="651" t="s">
        <v>129</v>
      </c>
      <c r="D61" s="648" t="s">
        <v>12</v>
      </c>
      <c r="E61" s="652">
        <v>162</v>
      </c>
      <c r="F61" s="646">
        <v>0</v>
      </c>
      <c r="G61" s="616">
        <v>0</v>
      </c>
      <c r="H61" s="616">
        <v>0</v>
      </c>
      <c r="I61" s="617">
        <v>0</v>
      </c>
      <c r="J61" s="437">
        <f>F61+H61</f>
        <v>0</v>
      </c>
      <c r="K61" s="438">
        <f t="shared" si="10"/>
        <v>0</v>
      </c>
      <c r="L61" s="442">
        <v>0</v>
      </c>
      <c r="M61" s="436">
        <v>0</v>
      </c>
      <c r="N61" s="468">
        <f t="shared" si="8"/>
        <v>0</v>
      </c>
      <c r="O61" s="448">
        <f t="shared" si="8"/>
        <v>0</v>
      </c>
      <c r="P61" s="442">
        <v>0</v>
      </c>
      <c r="Q61" s="443">
        <v>0</v>
      </c>
      <c r="R61" s="469">
        <f t="shared" si="9"/>
        <v>0</v>
      </c>
      <c r="S61" s="208"/>
      <c r="T61" s="209"/>
      <c r="U61" s="210"/>
      <c r="V61" s="60"/>
      <c r="W61" s="60"/>
      <c r="X61" s="206"/>
      <c r="Y61" s="206"/>
      <c r="Z61" s="206"/>
      <c r="AA61" s="206"/>
      <c r="AB61" s="206"/>
      <c r="AC61" s="206"/>
      <c r="AD61" s="206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</row>
    <row r="62" spans="2:42" ht="27.75">
      <c r="B62" s="376" t="s">
        <v>406</v>
      </c>
      <c r="C62" s="651" t="s">
        <v>130</v>
      </c>
      <c r="D62" s="648" t="s">
        <v>12</v>
      </c>
      <c r="E62" s="652">
        <v>163</v>
      </c>
      <c r="F62" s="646">
        <v>0</v>
      </c>
      <c r="G62" s="616">
        <v>0</v>
      </c>
      <c r="H62" s="616">
        <v>0</v>
      </c>
      <c r="I62" s="617">
        <v>0</v>
      </c>
      <c r="J62" s="437">
        <f t="shared" si="10"/>
        <v>0</v>
      </c>
      <c r="K62" s="438">
        <f t="shared" si="10"/>
        <v>0</v>
      </c>
      <c r="L62" s="442">
        <v>0</v>
      </c>
      <c r="M62" s="436">
        <v>0</v>
      </c>
      <c r="N62" s="468">
        <f t="shared" si="8"/>
        <v>0</v>
      </c>
      <c r="O62" s="448">
        <f t="shared" si="8"/>
        <v>0</v>
      </c>
      <c r="P62" s="442">
        <v>0</v>
      </c>
      <c r="Q62" s="443">
        <v>0</v>
      </c>
      <c r="R62" s="469">
        <f t="shared" si="9"/>
        <v>0</v>
      </c>
      <c r="S62" s="208"/>
      <c r="T62" s="209"/>
      <c r="U62" s="210"/>
      <c r="V62" s="60"/>
      <c r="W62" s="60"/>
      <c r="X62" s="206"/>
      <c r="Y62" s="206"/>
      <c r="Z62" s="206"/>
      <c r="AA62" s="206"/>
      <c r="AB62" s="206"/>
      <c r="AC62" s="206"/>
      <c r="AD62" s="206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</row>
    <row r="63" spans="2:42" ht="27.75">
      <c r="B63" s="376" t="s">
        <v>407</v>
      </c>
      <c r="C63" s="655" t="s">
        <v>408</v>
      </c>
      <c r="D63" s="648" t="s">
        <v>12</v>
      </c>
      <c r="E63" s="652">
        <v>164</v>
      </c>
      <c r="F63" s="434">
        <v>0</v>
      </c>
      <c r="G63" s="616">
        <v>0</v>
      </c>
      <c r="H63" s="616">
        <v>0</v>
      </c>
      <c r="I63" s="617">
        <v>0</v>
      </c>
      <c r="J63" s="437">
        <f t="shared" si="10"/>
        <v>0</v>
      </c>
      <c r="K63" s="438">
        <f t="shared" si="10"/>
        <v>0</v>
      </c>
      <c r="L63" s="442">
        <v>0</v>
      </c>
      <c r="M63" s="436">
        <v>0</v>
      </c>
      <c r="N63" s="468">
        <f t="shared" si="8"/>
        <v>0</v>
      </c>
      <c r="O63" s="448">
        <f t="shared" si="8"/>
        <v>0</v>
      </c>
      <c r="P63" s="442">
        <v>0</v>
      </c>
      <c r="Q63" s="443">
        <v>0</v>
      </c>
      <c r="R63" s="469">
        <f t="shared" si="9"/>
        <v>0</v>
      </c>
      <c r="S63" s="208"/>
      <c r="T63" s="209"/>
      <c r="U63" s="210"/>
      <c r="V63" s="60"/>
      <c r="W63" s="60"/>
      <c r="X63" s="206"/>
      <c r="Y63" s="206"/>
      <c r="Z63" s="206"/>
      <c r="AA63" s="206"/>
      <c r="AB63" s="206"/>
      <c r="AC63" s="206"/>
      <c r="AD63" s="206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</row>
    <row r="64" spans="2:42" ht="27.75">
      <c r="B64" s="376" t="s">
        <v>61</v>
      </c>
      <c r="C64" s="155" t="s">
        <v>116</v>
      </c>
      <c r="D64" s="306" t="s">
        <v>12</v>
      </c>
      <c r="E64" s="386">
        <v>165</v>
      </c>
      <c r="F64" s="470">
        <f>F26</f>
        <v>0</v>
      </c>
      <c r="G64" s="471">
        <f>G26</f>
        <v>0</v>
      </c>
      <c r="H64" s="471">
        <f>H26</f>
        <v>0</v>
      </c>
      <c r="I64" s="448">
        <f>I26</f>
        <v>0</v>
      </c>
      <c r="J64" s="437">
        <f aca="true" t="shared" si="11" ref="J64:J75">F64+H64</f>
        <v>0</v>
      </c>
      <c r="K64" s="438">
        <f aca="true" t="shared" si="12" ref="K64:K76">G64+I64</f>
        <v>0</v>
      </c>
      <c r="L64" s="468">
        <f>L26</f>
        <v>0</v>
      </c>
      <c r="M64" s="448">
        <f>M26</f>
        <v>0</v>
      </c>
      <c r="N64" s="468">
        <f aca="true" t="shared" si="13" ref="N64:N70">J64+L64</f>
        <v>0</v>
      </c>
      <c r="O64" s="448">
        <f aca="true" t="shared" si="14" ref="O64:O70">K64+M64</f>
        <v>0</v>
      </c>
      <c r="P64" s="445"/>
      <c r="Q64" s="472">
        <f>Q26</f>
        <v>0</v>
      </c>
      <c r="R64" s="469">
        <f t="shared" si="9"/>
        <v>0</v>
      </c>
      <c r="S64" s="208"/>
      <c r="T64" s="209"/>
      <c r="U64" s="210" t="s">
        <v>251</v>
      </c>
      <c r="V64" s="60"/>
      <c r="W64" s="60"/>
      <c r="X64" s="206"/>
      <c r="Y64" s="206"/>
      <c r="Z64" s="206"/>
      <c r="AA64" s="206"/>
      <c r="AB64" s="206"/>
      <c r="AC64" s="206"/>
      <c r="AD64" s="206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</row>
    <row r="65" spans="2:42" ht="27.75">
      <c r="B65" s="376" t="s">
        <v>62</v>
      </c>
      <c r="C65" s="155" t="s">
        <v>137</v>
      </c>
      <c r="D65" s="306" t="s">
        <v>12</v>
      </c>
      <c r="E65" s="386">
        <v>170</v>
      </c>
      <c r="F65" s="434">
        <v>0</v>
      </c>
      <c r="G65" s="435">
        <v>0</v>
      </c>
      <c r="H65" s="616">
        <v>0</v>
      </c>
      <c r="I65" s="617">
        <v>0</v>
      </c>
      <c r="J65" s="437">
        <f t="shared" si="11"/>
        <v>0</v>
      </c>
      <c r="K65" s="438">
        <f t="shared" si="12"/>
        <v>0</v>
      </c>
      <c r="L65" s="439">
        <v>0</v>
      </c>
      <c r="M65" s="436">
        <v>0</v>
      </c>
      <c r="N65" s="468">
        <f t="shared" si="13"/>
        <v>0</v>
      </c>
      <c r="O65" s="448">
        <f t="shared" si="14"/>
        <v>0</v>
      </c>
      <c r="P65" s="442">
        <v>0</v>
      </c>
      <c r="Q65" s="443">
        <v>0</v>
      </c>
      <c r="R65" s="469">
        <f t="shared" si="9"/>
        <v>0</v>
      </c>
      <c r="S65" s="208"/>
      <c r="T65" s="209"/>
      <c r="U65" s="210" t="s">
        <v>251</v>
      </c>
      <c r="V65" s="60"/>
      <c r="W65" s="60"/>
      <c r="X65" s="206"/>
      <c r="Y65" s="206"/>
      <c r="Z65" s="206"/>
      <c r="AA65" s="206"/>
      <c r="AB65" s="206"/>
      <c r="AC65" s="206"/>
      <c r="AD65" s="206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</row>
    <row r="66" spans="2:42" ht="27.75">
      <c r="B66" s="376" t="s">
        <v>63</v>
      </c>
      <c r="C66" s="155" t="s">
        <v>357</v>
      </c>
      <c r="D66" s="306" t="s">
        <v>12</v>
      </c>
      <c r="E66" s="386">
        <v>175</v>
      </c>
      <c r="F66" s="434">
        <v>0</v>
      </c>
      <c r="G66" s="435">
        <v>0</v>
      </c>
      <c r="H66" s="435">
        <v>0</v>
      </c>
      <c r="I66" s="436">
        <v>0</v>
      </c>
      <c r="J66" s="437">
        <f t="shared" si="11"/>
        <v>0</v>
      </c>
      <c r="K66" s="438">
        <f t="shared" si="12"/>
        <v>0</v>
      </c>
      <c r="L66" s="439">
        <v>0</v>
      </c>
      <c r="M66" s="436">
        <v>0</v>
      </c>
      <c r="N66" s="468">
        <f t="shared" si="13"/>
        <v>0</v>
      </c>
      <c r="O66" s="448">
        <f t="shared" si="14"/>
        <v>0</v>
      </c>
      <c r="P66" s="442">
        <v>0</v>
      </c>
      <c r="Q66" s="443">
        <v>0</v>
      </c>
      <c r="R66" s="469">
        <f t="shared" si="9"/>
        <v>0</v>
      </c>
      <c r="S66" s="208"/>
      <c r="T66" s="209"/>
      <c r="U66" s="210" t="s">
        <v>251</v>
      </c>
      <c r="V66" s="60"/>
      <c r="W66" s="60"/>
      <c r="X66" s="206"/>
      <c r="Y66" s="206"/>
      <c r="Z66" s="206"/>
      <c r="AA66" s="206"/>
      <c r="AB66" s="206"/>
      <c r="AC66" s="206"/>
      <c r="AD66" s="206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</row>
    <row r="67" spans="2:42" ht="40.5">
      <c r="B67" s="110" t="s">
        <v>264</v>
      </c>
      <c r="C67" s="155" t="s">
        <v>261</v>
      </c>
      <c r="D67" s="306" t="s">
        <v>12</v>
      </c>
      <c r="E67" s="386">
        <v>176</v>
      </c>
      <c r="F67" s="470">
        <f>F25</f>
        <v>0</v>
      </c>
      <c r="G67" s="471">
        <f>G25</f>
        <v>0</v>
      </c>
      <c r="H67" s="471">
        <f>H25</f>
        <v>0</v>
      </c>
      <c r="I67" s="448">
        <f>I25</f>
        <v>0</v>
      </c>
      <c r="J67" s="437">
        <f t="shared" si="11"/>
        <v>0</v>
      </c>
      <c r="K67" s="438">
        <f t="shared" si="12"/>
        <v>0</v>
      </c>
      <c r="L67" s="468">
        <f>L25</f>
        <v>0</v>
      </c>
      <c r="M67" s="448">
        <f>M25</f>
        <v>0</v>
      </c>
      <c r="N67" s="468">
        <f t="shared" si="13"/>
        <v>0</v>
      </c>
      <c r="O67" s="448">
        <f t="shared" si="14"/>
        <v>0</v>
      </c>
      <c r="P67" s="445"/>
      <c r="Q67" s="472">
        <f>Q25</f>
        <v>0</v>
      </c>
      <c r="R67" s="473">
        <f aca="true" t="shared" si="15" ref="R67:R75">O67+P67+Q67</f>
        <v>0</v>
      </c>
      <c r="S67" s="208"/>
      <c r="T67" s="209"/>
      <c r="U67" s="210" t="s">
        <v>251</v>
      </c>
      <c r="V67" s="60"/>
      <c r="W67" s="60"/>
      <c r="X67" s="206"/>
      <c r="Y67" s="206"/>
      <c r="Z67" s="206"/>
      <c r="AA67" s="206"/>
      <c r="AB67" s="206"/>
      <c r="AC67" s="206"/>
      <c r="AD67" s="206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</row>
    <row r="68" spans="2:42" ht="27.75">
      <c r="B68" s="376" t="s">
        <v>64</v>
      </c>
      <c r="C68" s="155" t="s">
        <v>104</v>
      </c>
      <c r="D68" s="306" t="s">
        <v>12</v>
      </c>
      <c r="E68" s="386">
        <v>185</v>
      </c>
      <c r="F68" s="434">
        <v>0</v>
      </c>
      <c r="G68" s="435">
        <v>0</v>
      </c>
      <c r="H68" s="435">
        <v>0</v>
      </c>
      <c r="I68" s="436">
        <v>0</v>
      </c>
      <c r="J68" s="437">
        <f t="shared" si="11"/>
        <v>0</v>
      </c>
      <c r="K68" s="438">
        <f t="shared" si="12"/>
        <v>0</v>
      </c>
      <c r="L68" s="439">
        <v>0</v>
      </c>
      <c r="M68" s="436">
        <v>0</v>
      </c>
      <c r="N68" s="468">
        <f t="shared" si="13"/>
        <v>0</v>
      </c>
      <c r="O68" s="448">
        <f t="shared" si="14"/>
        <v>0</v>
      </c>
      <c r="P68" s="442">
        <v>0</v>
      </c>
      <c r="Q68" s="443">
        <v>0</v>
      </c>
      <c r="R68" s="469">
        <f t="shared" si="15"/>
        <v>0</v>
      </c>
      <c r="S68" s="208"/>
      <c r="T68" s="209"/>
      <c r="U68" s="210" t="s">
        <v>251</v>
      </c>
      <c r="V68" s="60"/>
      <c r="W68" s="60"/>
      <c r="X68" s="206"/>
      <c r="Y68" s="206"/>
      <c r="Z68" s="206"/>
      <c r="AA68" s="206"/>
      <c r="AB68" s="206"/>
      <c r="AC68" s="206"/>
      <c r="AD68" s="206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</row>
    <row r="69" spans="2:42" ht="27.75">
      <c r="B69" s="376" t="s">
        <v>107</v>
      </c>
      <c r="C69" s="155" t="s">
        <v>102</v>
      </c>
      <c r="D69" s="306" t="s">
        <v>12</v>
      </c>
      <c r="E69" s="386">
        <v>190</v>
      </c>
      <c r="F69" s="434">
        <v>0</v>
      </c>
      <c r="G69" s="435">
        <v>0</v>
      </c>
      <c r="H69" s="435">
        <v>0</v>
      </c>
      <c r="I69" s="436">
        <v>0</v>
      </c>
      <c r="J69" s="437">
        <f t="shared" si="11"/>
        <v>0</v>
      </c>
      <c r="K69" s="438">
        <f t="shared" si="12"/>
        <v>0</v>
      </c>
      <c r="L69" s="439">
        <v>0</v>
      </c>
      <c r="M69" s="436">
        <v>0</v>
      </c>
      <c r="N69" s="468">
        <f t="shared" si="13"/>
        <v>0</v>
      </c>
      <c r="O69" s="448">
        <f t="shared" si="14"/>
        <v>0</v>
      </c>
      <c r="P69" s="442">
        <v>0</v>
      </c>
      <c r="Q69" s="443">
        <v>0</v>
      </c>
      <c r="R69" s="469">
        <f t="shared" si="15"/>
        <v>0</v>
      </c>
      <c r="S69" s="208"/>
      <c r="T69" s="209"/>
      <c r="U69" s="210" t="s">
        <v>251</v>
      </c>
      <c r="V69" s="60"/>
      <c r="W69" s="60"/>
      <c r="X69" s="206"/>
      <c r="Y69" s="206"/>
      <c r="Z69" s="206"/>
      <c r="AA69" s="206"/>
      <c r="AB69" s="206"/>
      <c r="AC69" s="206"/>
      <c r="AD69" s="206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</row>
    <row r="70" spans="2:42" ht="27.75">
      <c r="B70" s="376" t="s">
        <v>109</v>
      </c>
      <c r="C70" s="155" t="s">
        <v>110</v>
      </c>
      <c r="D70" s="306" t="s">
        <v>12</v>
      </c>
      <c r="E70" s="386">
        <v>195</v>
      </c>
      <c r="F70" s="434">
        <v>0</v>
      </c>
      <c r="G70" s="435">
        <v>0</v>
      </c>
      <c r="H70" s="435">
        <v>0</v>
      </c>
      <c r="I70" s="436">
        <v>0</v>
      </c>
      <c r="J70" s="437">
        <f t="shared" si="11"/>
        <v>0</v>
      </c>
      <c r="K70" s="438">
        <f t="shared" si="12"/>
        <v>0</v>
      </c>
      <c r="L70" s="439">
        <v>0</v>
      </c>
      <c r="M70" s="436">
        <v>0</v>
      </c>
      <c r="N70" s="468">
        <f t="shared" si="13"/>
        <v>0</v>
      </c>
      <c r="O70" s="448">
        <f t="shared" si="14"/>
        <v>0</v>
      </c>
      <c r="P70" s="442">
        <v>0</v>
      </c>
      <c r="Q70" s="443">
        <v>0</v>
      </c>
      <c r="R70" s="469">
        <f t="shared" si="15"/>
        <v>0</v>
      </c>
      <c r="S70" s="208"/>
      <c r="T70" s="209"/>
      <c r="U70" s="210" t="s">
        <v>251</v>
      </c>
      <c r="V70" s="60"/>
      <c r="W70" s="60"/>
      <c r="X70" s="206"/>
      <c r="Y70" s="206"/>
      <c r="Z70" s="206"/>
      <c r="AA70" s="206"/>
      <c r="AB70" s="206"/>
      <c r="AC70" s="206"/>
      <c r="AD70" s="206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</row>
    <row r="71" spans="2:42" ht="27.75">
      <c r="B71" s="376" t="s">
        <v>134</v>
      </c>
      <c r="C71" s="155" t="s">
        <v>118</v>
      </c>
      <c r="D71" s="306" t="s">
        <v>12</v>
      </c>
      <c r="E71" s="386">
        <v>205</v>
      </c>
      <c r="F71" s="470">
        <f>F31</f>
        <v>0</v>
      </c>
      <c r="G71" s="471">
        <f>G31</f>
        <v>0</v>
      </c>
      <c r="H71" s="471">
        <f>H31</f>
        <v>0</v>
      </c>
      <c r="I71" s="448">
        <f>I31</f>
        <v>0</v>
      </c>
      <c r="J71" s="437">
        <f t="shared" si="11"/>
        <v>0</v>
      </c>
      <c r="K71" s="438">
        <f t="shared" si="12"/>
        <v>0</v>
      </c>
      <c r="L71" s="446"/>
      <c r="M71" s="474"/>
      <c r="N71" s="468">
        <f>J71</f>
        <v>0</v>
      </c>
      <c r="O71" s="448">
        <f>K71</f>
        <v>0</v>
      </c>
      <c r="P71" s="445"/>
      <c r="Q71" s="447"/>
      <c r="R71" s="473">
        <f>O71+P71+Q71</f>
        <v>0</v>
      </c>
      <c r="S71" s="208"/>
      <c r="T71" s="209"/>
      <c r="U71" s="210" t="s">
        <v>251</v>
      </c>
      <c r="V71" s="60"/>
      <c r="W71" s="60"/>
      <c r="X71" s="206"/>
      <c r="Y71" s="206"/>
      <c r="Z71" s="206"/>
      <c r="AA71" s="206"/>
      <c r="AB71" s="206"/>
      <c r="AC71" s="206"/>
      <c r="AD71" s="206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</row>
    <row r="72" spans="2:122" ht="27.75" customHeight="1">
      <c r="B72" s="376" t="s">
        <v>278</v>
      </c>
      <c r="C72" s="155" t="s">
        <v>138</v>
      </c>
      <c r="D72" s="306" t="s">
        <v>12</v>
      </c>
      <c r="E72" s="386">
        <v>210</v>
      </c>
      <c r="F72" s="434">
        <v>0</v>
      </c>
      <c r="G72" s="435">
        <v>0</v>
      </c>
      <c r="H72" s="435">
        <v>0</v>
      </c>
      <c r="I72" s="436">
        <v>0</v>
      </c>
      <c r="J72" s="437">
        <f t="shared" si="11"/>
        <v>0</v>
      </c>
      <c r="K72" s="438">
        <f t="shared" si="12"/>
        <v>0</v>
      </c>
      <c r="L72" s="439">
        <v>0</v>
      </c>
      <c r="M72" s="436">
        <v>0</v>
      </c>
      <c r="N72" s="468">
        <f aca="true" t="shared" si="16" ref="N72:O75">J72+L72</f>
        <v>0</v>
      </c>
      <c r="O72" s="448">
        <f t="shared" si="16"/>
        <v>0</v>
      </c>
      <c r="P72" s="442">
        <v>0</v>
      </c>
      <c r="Q72" s="443">
        <v>0</v>
      </c>
      <c r="R72" s="469">
        <f t="shared" si="15"/>
        <v>0</v>
      </c>
      <c r="S72" s="208"/>
      <c r="T72" s="209"/>
      <c r="U72" s="210" t="s">
        <v>251</v>
      </c>
      <c r="V72" s="60"/>
      <c r="W72" s="60"/>
      <c r="X72" s="206"/>
      <c r="Y72" s="206"/>
      <c r="Z72" s="206"/>
      <c r="AA72" s="206"/>
      <c r="AB72" s="206"/>
      <c r="AC72" s="206"/>
      <c r="AD72" s="206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</row>
    <row r="73" spans="2:122" ht="27.75" customHeight="1">
      <c r="B73" s="376" t="s">
        <v>279</v>
      </c>
      <c r="C73" s="155" t="s">
        <v>119</v>
      </c>
      <c r="D73" s="306" t="s">
        <v>12</v>
      </c>
      <c r="E73" s="386">
        <v>215</v>
      </c>
      <c r="F73" s="434">
        <v>0</v>
      </c>
      <c r="G73" s="435">
        <v>0</v>
      </c>
      <c r="H73" s="435">
        <v>0</v>
      </c>
      <c r="I73" s="436">
        <v>0</v>
      </c>
      <c r="J73" s="437">
        <f t="shared" si="11"/>
        <v>0</v>
      </c>
      <c r="K73" s="438">
        <f t="shared" si="12"/>
        <v>0</v>
      </c>
      <c r="L73" s="439">
        <v>0</v>
      </c>
      <c r="M73" s="436">
        <v>0</v>
      </c>
      <c r="N73" s="468">
        <f t="shared" si="16"/>
        <v>0</v>
      </c>
      <c r="O73" s="448">
        <f t="shared" si="16"/>
        <v>0</v>
      </c>
      <c r="P73" s="442">
        <v>0</v>
      </c>
      <c r="Q73" s="443">
        <v>0</v>
      </c>
      <c r="R73" s="469">
        <f t="shared" si="15"/>
        <v>0</v>
      </c>
      <c r="S73" s="208"/>
      <c r="T73" s="209"/>
      <c r="U73" s="210" t="s">
        <v>251</v>
      </c>
      <c r="V73" s="60"/>
      <c r="W73" s="60"/>
      <c r="X73" s="206"/>
      <c r="Y73" s="206"/>
      <c r="Z73" s="206"/>
      <c r="AA73" s="206"/>
      <c r="AB73" s="206"/>
      <c r="AC73" s="206"/>
      <c r="AD73" s="206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</row>
    <row r="74" spans="1:166" s="14" customFormat="1" ht="27.75" customHeight="1">
      <c r="A74" s="7"/>
      <c r="B74" s="376" t="s">
        <v>280</v>
      </c>
      <c r="C74" s="155" t="s">
        <v>227</v>
      </c>
      <c r="D74" s="306" t="s">
        <v>12</v>
      </c>
      <c r="E74" s="386">
        <v>220</v>
      </c>
      <c r="F74" s="434">
        <v>0</v>
      </c>
      <c r="G74" s="435">
        <v>0</v>
      </c>
      <c r="H74" s="435">
        <v>0</v>
      </c>
      <c r="I74" s="436">
        <v>0</v>
      </c>
      <c r="J74" s="437">
        <f t="shared" si="11"/>
        <v>0</v>
      </c>
      <c r="K74" s="438">
        <f t="shared" si="12"/>
        <v>0</v>
      </c>
      <c r="L74" s="439">
        <v>0</v>
      </c>
      <c r="M74" s="436">
        <v>0</v>
      </c>
      <c r="N74" s="468">
        <f t="shared" si="16"/>
        <v>0</v>
      </c>
      <c r="O74" s="448">
        <f t="shared" si="16"/>
        <v>0</v>
      </c>
      <c r="P74" s="439">
        <v>0</v>
      </c>
      <c r="Q74" s="436">
        <v>0</v>
      </c>
      <c r="R74" s="469">
        <f t="shared" si="15"/>
        <v>0</v>
      </c>
      <c r="S74" s="208"/>
      <c r="T74" s="209"/>
      <c r="U74" s="210" t="s">
        <v>251</v>
      </c>
      <c r="V74" s="60"/>
      <c r="W74" s="60"/>
      <c r="X74" s="206"/>
      <c r="Y74" s="206"/>
      <c r="Z74" s="206"/>
      <c r="AA74" s="206"/>
      <c r="AB74" s="206"/>
      <c r="AC74" s="206"/>
      <c r="AD74" s="206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</row>
    <row r="75" spans="2:42" ht="27.75" customHeight="1">
      <c r="B75" s="378" t="s">
        <v>65</v>
      </c>
      <c r="C75" s="154" t="s">
        <v>262</v>
      </c>
      <c r="D75" s="306" t="s">
        <v>12</v>
      </c>
      <c r="E75" s="386">
        <v>225</v>
      </c>
      <c r="F75" s="434">
        <v>0</v>
      </c>
      <c r="G75" s="435">
        <v>0</v>
      </c>
      <c r="H75" s="435">
        <v>0</v>
      </c>
      <c r="I75" s="436">
        <v>0</v>
      </c>
      <c r="J75" s="437">
        <f t="shared" si="11"/>
        <v>0</v>
      </c>
      <c r="K75" s="438">
        <f t="shared" si="12"/>
        <v>0</v>
      </c>
      <c r="L75" s="439">
        <v>0</v>
      </c>
      <c r="M75" s="436">
        <v>0</v>
      </c>
      <c r="N75" s="468">
        <f t="shared" si="16"/>
        <v>0</v>
      </c>
      <c r="O75" s="448">
        <f t="shared" si="16"/>
        <v>0</v>
      </c>
      <c r="P75" s="439">
        <v>0</v>
      </c>
      <c r="Q75" s="436">
        <v>0</v>
      </c>
      <c r="R75" s="469">
        <f t="shared" si="15"/>
        <v>0</v>
      </c>
      <c r="S75" s="208"/>
      <c r="T75" s="209"/>
      <c r="U75" s="210" t="s">
        <v>251</v>
      </c>
      <c r="V75" s="60"/>
      <c r="W75" s="60"/>
      <c r="X75" s="206"/>
      <c r="Y75" s="206"/>
      <c r="Z75" s="206"/>
      <c r="AA75" s="206"/>
      <c r="AB75" s="206"/>
      <c r="AC75" s="206"/>
      <c r="AD75" s="206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</row>
    <row r="76" spans="2:42" ht="27.75" customHeight="1">
      <c r="B76" s="378" t="s">
        <v>66</v>
      </c>
      <c r="C76" s="628" t="s">
        <v>396</v>
      </c>
      <c r="D76" s="315" t="s">
        <v>12</v>
      </c>
      <c r="E76" s="386">
        <v>230</v>
      </c>
      <c r="F76" s="322"/>
      <c r="G76" s="435">
        <v>0</v>
      </c>
      <c r="H76" s="316"/>
      <c r="I76" s="436">
        <v>0</v>
      </c>
      <c r="J76" s="322"/>
      <c r="K76" s="438">
        <f t="shared" si="12"/>
        <v>0</v>
      </c>
      <c r="L76" s="446"/>
      <c r="M76" s="436">
        <v>0</v>
      </c>
      <c r="N76" s="322"/>
      <c r="O76" s="448">
        <f>K76+M76</f>
        <v>0</v>
      </c>
      <c r="P76" s="439">
        <v>0</v>
      </c>
      <c r="Q76" s="436">
        <v>0</v>
      </c>
      <c r="R76" s="469">
        <f>O76+P76+Q76</f>
        <v>0</v>
      </c>
      <c r="S76" s="208"/>
      <c r="T76" s="209"/>
      <c r="U76" s="210" t="s">
        <v>251</v>
      </c>
      <c r="V76" s="60"/>
      <c r="W76" s="60"/>
      <c r="X76" s="206"/>
      <c r="Y76" s="206"/>
      <c r="Z76" s="206"/>
      <c r="AA76" s="206"/>
      <c r="AB76" s="206"/>
      <c r="AC76" s="206"/>
      <c r="AD76" s="206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</row>
    <row r="77" spans="1:166" s="13" customFormat="1" ht="27.75">
      <c r="A77" s="3"/>
      <c r="B77" s="378" t="s">
        <v>68</v>
      </c>
      <c r="C77" s="154" t="s">
        <v>67</v>
      </c>
      <c r="D77" s="306" t="s">
        <v>12</v>
      </c>
      <c r="E77" s="386">
        <v>235</v>
      </c>
      <c r="F77" s="449">
        <f>F58+F75+F76</f>
        <v>0</v>
      </c>
      <c r="G77" s="450">
        <f>G58+G75+G76</f>
        <v>0</v>
      </c>
      <c r="H77" s="450">
        <f>H58+H75+H76</f>
        <v>0</v>
      </c>
      <c r="I77" s="451">
        <f>I58+I75+I76</f>
        <v>0</v>
      </c>
      <c r="J77" s="429">
        <f>F77+H77</f>
        <v>0</v>
      </c>
      <c r="K77" s="432">
        <f>G77+I77</f>
        <v>0</v>
      </c>
      <c r="L77" s="452">
        <f>L58+L75+L76</f>
        <v>0</v>
      </c>
      <c r="M77" s="451">
        <f>M58+M75+M76</f>
        <v>0</v>
      </c>
      <c r="N77" s="475">
        <f>J77+L77</f>
        <v>0</v>
      </c>
      <c r="O77" s="451">
        <f>K77+M77</f>
        <v>0</v>
      </c>
      <c r="P77" s="433">
        <f>P58+P75+P76</f>
        <v>0</v>
      </c>
      <c r="Q77" s="431">
        <f>Q58+Q75+Q76</f>
        <v>0</v>
      </c>
      <c r="R77" s="473">
        <f>O77+P77+Q77</f>
        <v>0</v>
      </c>
      <c r="S77" s="208"/>
      <c r="T77" s="209"/>
      <c r="U77" s="210" t="s">
        <v>251</v>
      </c>
      <c r="V77" s="60"/>
      <c r="W77" s="60"/>
      <c r="X77" s="206"/>
      <c r="Y77" s="206"/>
      <c r="Z77" s="206"/>
      <c r="AA77" s="206"/>
      <c r="AB77" s="206"/>
      <c r="AC77" s="206"/>
      <c r="AD77" s="206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</row>
    <row r="78" spans="1:166" s="13" customFormat="1" ht="45">
      <c r="A78" s="3"/>
      <c r="B78" s="378" t="s">
        <v>69</v>
      </c>
      <c r="C78" s="154" t="s">
        <v>358</v>
      </c>
      <c r="D78" s="306" t="s">
        <v>12</v>
      </c>
      <c r="E78" s="386">
        <v>236</v>
      </c>
      <c r="F78" s="434">
        <v>0</v>
      </c>
      <c r="G78" s="476"/>
      <c r="H78" s="435">
        <v>0</v>
      </c>
      <c r="I78" s="477"/>
      <c r="J78" s="437">
        <f>F78+H78</f>
        <v>0</v>
      </c>
      <c r="K78" s="478"/>
      <c r="L78" s="439">
        <v>0</v>
      </c>
      <c r="M78" s="477"/>
      <c r="N78" s="468">
        <f>J78+L78</f>
        <v>0</v>
      </c>
      <c r="O78" s="477"/>
      <c r="P78" s="479"/>
      <c r="Q78" s="480"/>
      <c r="R78" s="481"/>
      <c r="S78" s="208"/>
      <c r="T78" s="209"/>
      <c r="U78" s="210"/>
      <c r="V78" s="60"/>
      <c r="W78" s="60"/>
      <c r="X78" s="206"/>
      <c r="Y78" s="206"/>
      <c r="Z78" s="206"/>
      <c r="AA78" s="206"/>
      <c r="AB78" s="206"/>
      <c r="AC78" s="206"/>
      <c r="AD78" s="206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</row>
    <row r="79" spans="1:166" s="13" customFormat="1" ht="30.75" customHeight="1">
      <c r="A79" s="3"/>
      <c r="B79" s="378" t="s">
        <v>70</v>
      </c>
      <c r="C79" s="154" t="s">
        <v>139</v>
      </c>
      <c r="D79" s="306" t="s">
        <v>12</v>
      </c>
      <c r="E79" s="386">
        <v>240</v>
      </c>
      <c r="F79" s="434">
        <v>0</v>
      </c>
      <c r="G79" s="435">
        <v>0</v>
      </c>
      <c r="H79" s="435">
        <v>0</v>
      </c>
      <c r="I79" s="436">
        <v>0</v>
      </c>
      <c r="J79" s="437">
        <f>F79+H79</f>
        <v>0</v>
      </c>
      <c r="K79" s="438">
        <f>G79+I79</f>
        <v>0</v>
      </c>
      <c r="L79" s="439">
        <v>0</v>
      </c>
      <c r="M79" s="436">
        <v>0</v>
      </c>
      <c r="N79" s="468">
        <f>J79+L79</f>
        <v>0</v>
      </c>
      <c r="O79" s="448">
        <f>K79+M79</f>
        <v>0</v>
      </c>
      <c r="P79" s="439">
        <v>0</v>
      </c>
      <c r="Q79" s="436">
        <v>0</v>
      </c>
      <c r="R79" s="469">
        <f>O79+P79+Q79</f>
        <v>0</v>
      </c>
      <c r="S79" s="208"/>
      <c r="T79" s="209"/>
      <c r="U79" s="210" t="s">
        <v>251</v>
      </c>
      <c r="V79" s="60"/>
      <c r="W79" s="60"/>
      <c r="X79" s="206"/>
      <c r="Y79" s="206"/>
      <c r="Z79" s="206"/>
      <c r="AA79" s="206"/>
      <c r="AB79" s="206"/>
      <c r="AC79" s="206"/>
      <c r="AD79" s="206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</row>
    <row r="80" spans="1:166" s="13" customFormat="1" ht="60.75">
      <c r="A80" s="3"/>
      <c r="B80" s="108" t="s">
        <v>71</v>
      </c>
      <c r="C80" s="161" t="s">
        <v>354</v>
      </c>
      <c r="D80" s="306" t="s">
        <v>12</v>
      </c>
      <c r="E80" s="386">
        <v>245</v>
      </c>
      <c r="F80" s="322"/>
      <c r="G80" s="316"/>
      <c r="H80" s="316"/>
      <c r="I80" s="314"/>
      <c r="J80" s="307">
        <f>_xlfn.IFERROR(J82*(J92+J94),"")</f>
      </c>
      <c r="K80" s="436">
        <v>0</v>
      </c>
      <c r="L80" s="308">
        <f>_xlfn.IFERROR(L82*(L92+L94),"")</f>
      </c>
      <c r="M80" s="436">
        <v>0</v>
      </c>
      <c r="N80" s="313">
        <f>_xlfn.IFERROR((J80+L80),"")</f>
      </c>
      <c r="O80" s="448">
        <f>M80+K80</f>
        <v>0</v>
      </c>
      <c r="P80" s="319"/>
      <c r="Q80" s="320"/>
      <c r="R80" s="321"/>
      <c r="S80" s="208"/>
      <c r="T80" s="209"/>
      <c r="U80" s="210" t="s">
        <v>251</v>
      </c>
      <c r="V80" s="60"/>
      <c r="W80" s="60"/>
      <c r="X80" s="206"/>
      <c r="Y80" s="206"/>
      <c r="Z80" s="206"/>
      <c r="AA80" s="206"/>
      <c r="AB80" s="206"/>
      <c r="AC80" s="206"/>
      <c r="AD80" s="206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</row>
    <row r="81" spans="2:42" ht="31.5" customHeight="1">
      <c r="B81" s="378" t="s">
        <v>72</v>
      </c>
      <c r="C81" s="161" t="s">
        <v>268</v>
      </c>
      <c r="D81" s="306" t="s">
        <v>12</v>
      </c>
      <c r="E81" s="386">
        <v>250</v>
      </c>
      <c r="F81" s="322"/>
      <c r="G81" s="316"/>
      <c r="H81" s="316"/>
      <c r="I81" s="314"/>
      <c r="J81" s="482">
        <v>0</v>
      </c>
      <c r="K81" s="436">
        <v>0</v>
      </c>
      <c r="L81" s="439">
        <v>0</v>
      </c>
      <c r="M81" s="436">
        <v>0</v>
      </c>
      <c r="N81" s="468">
        <f>J81+L81</f>
        <v>0</v>
      </c>
      <c r="O81" s="448">
        <f>K81+M81</f>
        <v>0</v>
      </c>
      <c r="P81" s="439">
        <v>0</v>
      </c>
      <c r="Q81" s="436">
        <v>0</v>
      </c>
      <c r="R81" s="483">
        <f>O81+P81+Q81</f>
        <v>0</v>
      </c>
      <c r="S81" s="208"/>
      <c r="T81" s="209"/>
      <c r="U81" s="210" t="s">
        <v>251</v>
      </c>
      <c r="V81" s="60"/>
      <c r="W81" s="60"/>
      <c r="X81" s="206"/>
      <c r="Y81" s="206"/>
      <c r="Z81" s="206"/>
      <c r="AA81" s="206"/>
      <c r="AB81" s="206"/>
      <c r="AC81" s="206"/>
      <c r="AD81" s="206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</row>
    <row r="82" spans="2:42" ht="31.5" customHeight="1">
      <c r="B82" s="378" t="s">
        <v>73</v>
      </c>
      <c r="C82" s="161" t="s">
        <v>316</v>
      </c>
      <c r="D82" s="323" t="s">
        <v>249</v>
      </c>
      <c r="E82" s="386">
        <v>275</v>
      </c>
      <c r="F82" s="322"/>
      <c r="G82" s="316"/>
      <c r="H82" s="316"/>
      <c r="I82" s="314"/>
      <c r="J82" s="409">
        <f>_xlfn.IFERROR((J77+J78+J79)/(J92+J94),"")</f>
      </c>
      <c r="K82" s="410">
        <f>_xlfn.IFERROR((K77+K79)/(K92+K94),"")</f>
      </c>
      <c r="L82" s="325">
        <f>_xlfn.IFERROR((L77+L78+L79)/(L92+L94),"")</f>
      </c>
      <c r="M82" s="326">
        <f>_xlfn.IFERROR((M77+M79)/(M92+M94),"")</f>
      </c>
      <c r="N82" s="319"/>
      <c r="O82" s="317"/>
      <c r="P82" s="319"/>
      <c r="Q82" s="320"/>
      <c r="R82" s="321"/>
      <c r="S82" s="208"/>
      <c r="T82" s="209"/>
      <c r="U82" s="210"/>
      <c r="V82" s="60"/>
      <c r="W82" s="60"/>
      <c r="X82" s="206"/>
      <c r="Y82" s="206"/>
      <c r="Z82" s="206"/>
      <c r="AA82" s="206"/>
      <c r="AB82" s="206"/>
      <c r="AC82" s="206"/>
      <c r="AD82" s="206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</row>
    <row r="83" spans="2:42" ht="31.5" customHeight="1">
      <c r="B83" s="378" t="s">
        <v>74</v>
      </c>
      <c r="C83" s="154" t="s">
        <v>256</v>
      </c>
      <c r="D83" s="306" t="s">
        <v>12</v>
      </c>
      <c r="E83" s="386">
        <v>280</v>
      </c>
      <c r="F83" s="322"/>
      <c r="G83" s="316"/>
      <c r="H83" s="316"/>
      <c r="I83" s="314"/>
      <c r="J83" s="322"/>
      <c r="K83" s="484">
        <f>'додаток 8.1'!F142</f>
        <v>0</v>
      </c>
      <c r="L83" s="322"/>
      <c r="M83" s="448">
        <f>'додаток 8.1'!G142</f>
        <v>0</v>
      </c>
      <c r="N83" s="322"/>
      <c r="O83" s="448">
        <f>K83+M83</f>
        <v>0</v>
      </c>
      <c r="P83" s="439">
        <v>0</v>
      </c>
      <c r="Q83" s="436">
        <v>0</v>
      </c>
      <c r="R83" s="483">
        <f>O83+P83+Q83</f>
        <v>0</v>
      </c>
      <c r="S83" s="208"/>
      <c r="T83" s="209"/>
      <c r="U83" s="210" t="s">
        <v>251</v>
      </c>
      <c r="V83" s="60"/>
      <c r="W83" s="60"/>
      <c r="X83" s="206"/>
      <c r="Y83" s="206"/>
      <c r="Z83" s="206"/>
      <c r="AA83" s="206"/>
      <c r="AB83" s="206"/>
      <c r="AC83" s="206"/>
      <c r="AD83" s="206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</row>
    <row r="84" spans="2:42" ht="31.5" customHeight="1">
      <c r="B84" s="376" t="s">
        <v>304</v>
      </c>
      <c r="C84" s="169" t="s">
        <v>380</v>
      </c>
      <c r="D84" s="306" t="s">
        <v>12</v>
      </c>
      <c r="E84" s="386">
        <v>285</v>
      </c>
      <c r="F84" s="322"/>
      <c r="G84" s="316"/>
      <c r="H84" s="316"/>
      <c r="I84" s="314"/>
      <c r="J84" s="322"/>
      <c r="K84" s="485">
        <f>'додаток 8.1'!F143</f>
        <v>0</v>
      </c>
      <c r="L84" s="327"/>
      <c r="M84" s="448">
        <f>'додаток 8.1'!G143</f>
        <v>0</v>
      </c>
      <c r="N84" s="319"/>
      <c r="O84" s="448">
        <f>K84+M84</f>
        <v>0</v>
      </c>
      <c r="P84" s="319"/>
      <c r="Q84" s="320"/>
      <c r="R84" s="483">
        <f>O84</f>
        <v>0</v>
      </c>
      <c r="S84" s="208"/>
      <c r="T84" s="209"/>
      <c r="U84" s="210" t="s">
        <v>251</v>
      </c>
      <c r="V84" s="60"/>
      <c r="W84" s="60"/>
      <c r="X84" s="206"/>
      <c r="Y84" s="206"/>
      <c r="Z84" s="206"/>
      <c r="AA84" s="206"/>
      <c r="AB84" s="206"/>
      <c r="AC84" s="206"/>
      <c r="AD84" s="206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</row>
    <row r="85" spans="2:42" ht="31.5" customHeight="1">
      <c r="B85" s="378" t="s">
        <v>75</v>
      </c>
      <c r="C85" s="161" t="s">
        <v>117</v>
      </c>
      <c r="D85" s="306" t="s">
        <v>12</v>
      </c>
      <c r="E85" s="386">
        <v>290</v>
      </c>
      <c r="F85" s="322"/>
      <c r="G85" s="316"/>
      <c r="H85" s="316"/>
      <c r="I85" s="314"/>
      <c r="J85" s="322"/>
      <c r="K85" s="318"/>
      <c r="L85" s="327"/>
      <c r="M85" s="314"/>
      <c r="N85" s="319"/>
      <c r="O85" s="317"/>
      <c r="P85" s="319"/>
      <c r="Q85" s="436">
        <v>0</v>
      </c>
      <c r="R85" s="488">
        <v>0</v>
      </c>
      <c r="S85" s="208"/>
      <c r="T85" s="209"/>
      <c r="U85" s="210" t="s">
        <v>251</v>
      </c>
      <c r="V85" s="60"/>
      <c r="W85" s="60"/>
      <c r="X85" s="206"/>
      <c r="Y85" s="206"/>
      <c r="Z85" s="206"/>
      <c r="AA85" s="206"/>
      <c r="AB85" s="206"/>
      <c r="AC85" s="206"/>
      <c r="AD85" s="206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</row>
    <row r="86" spans="2:42" ht="40.5">
      <c r="B86" s="378" t="s">
        <v>108</v>
      </c>
      <c r="C86" s="161" t="s">
        <v>122</v>
      </c>
      <c r="D86" s="306" t="s">
        <v>12</v>
      </c>
      <c r="E86" s="387">
        <v>295</v>
      </c>
      <c r="F86" s="322"/>
      <c r="G86" s="316"/>
      <c r="H86" s="316"/>
      <c r="I86" s="314"/>
      <c r="J86" s="482">
        <v>0</v>
      </c>
      <c r="K86" s="436">
        <v>0</v>
      </c>
      <c r="L86" s="482">
        <v>0</v>
      </c>
      <c r="M86" s="436">
        <v>0</v>
      </c>
      <c r="N86" s="468">
        <f aca="true" t="shared" si="17" ref="N86:O89">J86+L86</f>
        <v>0</v>
      </c>
      <c r="O86" s="448">
        <f t="shared" si="17"/>
        <v>0</v>
      </c>
      <c r="P86" s="439">
        <v>0</v>
      </c>
      <c r="Q86" s="436">
        <v>0</v>
      </c>
      <c r="R86" s="483">
        <f>O86+P86+Q86</f>
        <v>0</v>
      </c>
      <c r="S86" s="208"/>
      <c r="T86" s="209"/>
      <c r="U86" s="210" t="s">
        <v>251</v>
      </c>
      <c r="V86" s="60"/>
      <c r="W86" s="60"/>
      <c r="X86" s="206"/>
      <c r="Y86" s="206"/>
      <c r="Z86" s="206"/>
      <c r="AA86" s="206"/>
      <c r="AB86" s="206"/>
      <c r="AC86" s="206"/>
      <c r="AD86" s="206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</row>
    <row r="87" spans="2:42" ht="47.25" customHeight="1">
      <c r="B87" s="108" t="s">
        <v>100</v>
      </c>
      <c r="C87" s="161" t="s">
        <v>271</v>
      </c>
      <c r="D87" s="306" t="s">
        <v>12</v>
      </c>
      <c r="E87" s="386">
        <v>300</v>
      </c>
      <c r="F87" s="322"/>
      <c r="G87" s="316"/>
      <c r="H87" s="316"/>
      <c r="I87" s="314"/>
      <c r="J87" s="482">
        <v>0</v>
      </c>
      <c r="K87" s="436">
        <v>0</v>
      </c>
      <c r="L87" s="439">
        <v>0</v>
      </c>
      <c r="M87" s="436">
        <v>0</v>
      </c>
      <c r="N87" s="468">
        <f t="shared" si="17"/>
        <v>0</v>
      </c>
      <c r="O87" s="448">
        <f t="shared" si="17"/>
        <v>0</v>
      </c>
      <c r="P87" s="439">
        <v>0</v>
      </c>
      <c r="Q87" s="436">
        <v>0</v>
      </c>
      <c r="R87" s="488">
        <v>0</v>
      </c>
      <c r="S87" s="208"/>
      <c r="T87" s="209"/>
      <c r="U87" s="210" t="s">
        <v>251</v>
      </c>
      <c r="V87" s="60"/>
      <c r="W87" s="60"/>
      <c r="X87" s="206"/>
      <c r="Y87" s="206"/>
      <c r="Z87" s="206"/>
      <c r="AA87" s="206"/>
      <c r="AB87" s="206"/>
      <c r="AC87" s="206"/>
      <c r="AD87" s="206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</row>
    <row r="88" spans="2:42" ht="28.5" customHeight="1">
      <c r="B88" s="378" t="s">
        <v>76</v>
      </c>
      <c r="C88" s="161" t="s">
        <v>125</v>
      </c>
      <c r="D88" s="306" t="s">
        <v>12</v>
      </c>
      <c r="E88" s="386">
        <v>305</v>
      </c>
      <c r="F88" s="322"/>
      <c r="G88" s="316"/>
      <c r="H88" s="316"/>
      <c r="I88" s="314"/>
      <c r="J88" s="482">
        <v>0</v>
      </c>
      <c r="K88" s="436">
        <v>0</v>
      </c>
      <c r="L88" s="439">
        <v>0</v>
      </c>
      <c r="M88" s="436">
        <v>0</v>
      </c>
      <c r="N88" s="468">
        <f t="shared" si="17"/>
        <v>0</v>
      </c>
      <c r="O88" s="448">
        <f t="shared" si="17"/>
        <v>0</v>
      </c>
      <c r="P88" s="489">
        <v>0</v>
      </c>
      <c r="Q88" s="490">
        <v>0</v>
      </c>
      <c r="R88" s="483">
        <f>O88+P88+Q88</f>
        <v>0</v>
      </c>
      <c r="S88" s="208"/>
      <c r="T88" s="209"/>
      <c r="U88" s="210" t="s">
        <v>251</v>
      </c>
      <c r="V88" s="60"/>
      <c r="W88" s="60"/>
      <c r="X88" s="206"/>
      <c r="Y88" s="206"/>
      <c r="Z88" s="206"/>
      <c r="AA88" s="206"/>
      <c r="AB88" s="206"/>
      <c r="AC88" s="206"/>
      <c r="AD88" s="206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</row>
    <row r="89" spans="2:42" ht="28.5" customHeight="1">
      <c r="B89" s="378" t="s">
        <v>77</v>
      </c>
      <c r="C89" s="161" t="s">
        <v>126</v>
      </c>
      <c r="D89" s="323" t="s">
        <v>12</v>
      </c>
      <c r="E89" s="386">
        <v>310</v>
      </c>
      <c r="F89" s="434">
        <v>0</v>
      </c>
      <c r="G89" s="435">
        <v>0</v>
      </c>
      <c r="H89" s="435">
        <v>0</v>
      </c>
      <c r="I89" s="436">
        <v>0</v>
      </c>
      <c r="J89" s="482">
        <f>F89+H89</f>
        <v>0</v>
      </c>
      <c r="K89" s="486">
        <f>G89+I89</f>
        <v>0</v>
      </c>
      <c r="L89" s="439">
        <v>0</v>
      </c>
      <c r="M89" s="436">
        <v>0</v>
      </c>
      <c r="N89" s="468">
        <f t="shared" si="17"/>
        <v>0</v>
      </c>
      <c r="O89" s="448">
        <f t="shared" si="17"/>
        <v>0</v>
      </c>
      <c r="P89" s="489">
        <v>0</v>
      </c>
      <c r="Q89" s="490">
        <v>0</v>
      </c>
      <c r="R89" s="483">
        <f>O89+P89+Q89</f>
        <v>0</v>
      </c>
      <c r="S89" s="208"/>
      <c r="T89" s="209"/>
      <c r="U89" s="210" t="s">
        <v>251</v>
      </c>
      <c r="V89" s="60"/>
      <c r="W89" s="60"/>
      <c r="X89" s="206"/>
      <c r="Y89" s="206"/>
      <c r="Z89" s="206"/>
      <c r="AA89" s="206"/>
      <c r="AB89" s="206"/>
      <c r="AC89" s="206"/>
      <c r="AD89" s="206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</row>
    <row r="90" spans="2:42" ht="27.75">
      <c r="B90" s="378" t="s">
        <v>78</v>
      </c>
      <c r="C90" s="161" t="s">
        <v>127</v>
      </c>
      <c r="D90" s="306" t="s">
        <v>12</v>
      </c>
      <c r="E90" s="386">
        <v>315</v>
      </c>
      <c r="F90" s="322"/>
      <c r="G90" s="316"/>
      <c r="H90" s="316"/>
      <c r="I90" s="314"/>
      <c r="J90" s="437">
        <f>J77</f>
        <v>0</v>
      </c>
      <c r="K90" s="438">
        <f>K77-K51</f>
        <v>0</v>
      </c>
      <c r="L90" s="487">
        <f>L77</f>
        <v>0</v>
      </c>
      <c r="M90" s="441">
        <f>M77-M51</f>
        <v>0</v>
      </c>
      <c r="N90" s="445"/>
      <c r="O90" s="474"/>
      <c r="P90" s="440">
        <f>P77-P51</f>
        <v>0</v>
      </c>
      <c r="Q90" s="441">
        <f>Q77-Q51</f>
        <v>0</v>
      </c>
      <c r="R90" s="491">
        <f>R77-R51</f>
        <v>0</v>
      </c>
      <c r="S90" s="208"/>
      <c r="T90" s="209"/>
      <c r="U90" s="210" t="s">
        <v>251</v>
      </c>
      <c r="V90" s="60"/>
      <c r="W90" s="60"/>
      <c r="X90" s="206"/>
      <c r="Y90" s="206"/>
      <c r="Z90" s="206"/>
      <c r="AA90" s="206"/>
      <c r="AB90" s="206"/>
      <c r="AC90" s="206"/>
      <c r="AD90" s="206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</row>
    <row r="91" spans="2:42" ht="40.5">
      <c r="B91" s="108" t="s">
        <v>80</v>
      </c>
      <c r="C91" s="161" t="s">
        <v>246</v>
      </c>
      <c r="D91" s="306" t="s">
        <v>12</v>
      </c>
      <c r="E91" s="386">
        <v>320</v>
      </c>
      <c r="F91" s="322"/>
      <c r="G91" s="316"/>
      <c r="H91" s="316"/>
      <c r="I91" s="314"/>
      <c r="J91" s="307">
        <f>_xlfn.IFERROR((J80-J90),"")</f>
      </c>
      <c r="K91" s="438">
        <f>K80-K90</f>
        <v>0</v>
      </c>
      <c r="L91" s="328">
        <f>_xlfn.IFERROR((L80-L90),"")</f>
      </c>
      <c r="M91" s="438">
        <f>M80-M90</f>
        <v>0</v>
      </c>
      <c r="N91" s="313">
        <f>_xlfn.IFERROR((J91+L91),"")</f>
      </c>
      <c r="O91" s="448">
        <f>K91+M91</f>
        <v>0</v>
      </c>
      <c r="P91" s="489">
        <v>0</v>
      </c>
      <c r="Q91" s="490">
        <v>0</v>
      </c>
      <c r="R91" s="483">
        <f>O91+P91+Q91</f>
        <v>0</v>
      </c>
      <c r="S91" s="208"/>
      <c r="T91" s="209"/>
      <c r="U91" s="210" t="s">
        <v>251</v>
      </c>
      <c r="V91" s="60"/>
      <c r="W91" s="60"/>
      <c r="X91" s="206"/>
      <c r="Y91" s="206"/>
      <c r="Z91" s="206"/>
      <c r="AA91" s="206"/>
      <c r="AB91" s="206"/>
      <c r="AC91" s="206"/>
      <c r="AD91" s="206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</row>
    <row r="92" spans="2:23" ht="23.25">
      <c r="B92" s="378" t="s">
        <v>81</v>
      </c>
      <c r="C92" s="154" t="s">
        <v>303</v>
      </c>
      <c r="D92" s="323" t="s">
        <v>248</v>
      </c>
      <c r="E92" s="386">
        <v>325</v>
      </c>
      <c r="F92" s="322"/>
      <c r="G92" s="316"/>
      <c r="H92" s="316"/>
      <c r="I92" s="314"/>
      <c r="J92" s="482">
        <v>0</v>
      </c>
      <c r="K92" s="486">
        <v>0</v>
      </c>
      <c r="L92" s="492">
        <v>0</v>
      </c>
      <c r="M92" s="493">
        <v>0</v>
      </c>
      <c r="N92" s="319"/>
      <c r="O92" s="317"/>
      <c r="P92" s="309"/>
      <c r="Q92" s="329"/>
      <c r="R92" s="321"/>
      <c r="S92" s="208"/>
      <c r="T92" s="209"/>
      <c r="U92" s="210" t="s">
        <v>251</v>
      </c>
      <c r="V92" s="60"/>
      <c r="W92" s="60"/>
    </row>
    <row r="93" spans="2:23" ht="42" customHeight="1">
      <c r="B93" s="165" t="s">
        <v>305</v>
      </c>
      <c r="C93" s="160" t="s">
        <v>302</v>
      </c>
      <c r="D93" s="323" t="s">
        <v>248</v>
      </c>
      <c r="E93" s="386">
        <v>326</v>
      </c>
      <c r="F93" s="322"/>
      <c r="G93" s="316"/>
      <c r="H93" s="316"/>
      <c r="I93" s="314"/>
      <c r="J93" s="482">
        <v>0</v>
      </c>
      <c r="K93" s="486">
        <v>0</v>
      </c>
      <c r="L93" s="492">
        <v>0</v>
      </c>
      <c r="M93" s="493">
        <v>0</v>
      </c>
      <c r="N93" s="319"/>
      <c r="O93" s="317"/>
      <c r="P93" s="319"/>
      <c r="Q93" s="329"/>
      <c r="R93" s="321"/>
      <c r="S93" s="208"/>
      <c r="T93" s="209"/>
      <c r="U93" s="210" t="s">
        <v>251</v>
      </c>
      <c r="V93" s="60"/>
      <c r="W93" s="60"/>
    </row>
    <row r="94" spans="2:23" ht="42" customHeight="1">
      <c r="B94" s="108" t="s">
        <v>82</v>
      </c>
      <c r="C94" s="162" t="s">
        <v>211</v>
      </c>
      <c r="D94" s="298" t="s">
        <v>248</v>
      </c>
      <c r="E94" s="388">
        <v>350</v>
      </c>
      <c r="F94" s="330"/>
      <c r="G94" s="310"/>
      <c r="H94" s="310"/>
      <c r="I94" s="331"/>
      <c r="J94" s="494">
        <v>0</v>
      </c>
      <c r="K94" s="495">
        <v>0</v>
      </c>
      <c r="L94" s="496">
        <v>0</v>
      </c>
      <c r="M94" s="497">
        <v>0</v>
      </c>
      <c r="N94" s="311"/>
      <c r="O94" s="332"/>
      <c r="P94" s="333"/>
      <c r="Q94" s="334"/>
      <c r="R94" s="335"/>
      <c r="S94" s="208"/>
      <c r="T94" s="209"/>
      <c r="U94" s="210" t="s">
        <v>251</v>
      </c>
      <c r="V94" s="60"/>
      <c r="W94" s="60"/>
    </row>
    <row r="95" spans="2:166" s="34" customFormat="1" ht="27">
      <c r="B95" s="375" t="s">
        <v>83</v>
      </c>
      <c r="C95" s="379" t="s">
        <v>120</v>
      </c>
      <c r="D95" s="323" t="s">
        <v>249</v>
      </c>
      <c r="E95" s="389">
        <v>360</v>
      </c>
      <c r="F95" s="336"/>
      <c r="G95" s="337"/>
      <c r="H95" s="337"/>
      <c r="I95" s="338"/>
      <c r="J95" s="695">
        <f>_xlfn.IFERROR(J77/(J92+J94),"")</f>
      </c>
      <c r="K95" s="696">
        <f>_xlfn.IFERROR(K77/(K92+K94),"")</f>
      </c>
      <c r="L95" s="339">
        <f>_xlfn.IFERROR(L77/(L92+L94),"")</f>
      </c>
      <c r="M95" s="340">
        <f>_xlfn.IFERROR(M77/(M92+M94),"")</f>
      </c>
      <c r="N95" s="339">
        <f>_xlfn.IFERROR(J95+L95,"")</f>
      </c>
      <c r="O95" s="341">
        <f>_xlfn.IFERROR(K95+M95,"")</f>
      </c>
      <c r="P95" s="342"/>
      <c r="Q95" s="343"/>
      <c r="R95" s="344"/>
      <c r="S95" s="212"/>
      <c r="T95" s="209"/>
      <c r="U95" s="210"/>
      <c r="V95" s="213"/>
      <c r="W95" s="52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</row>
    <row r="96" spans="2:166" s="7" customFormat="1" ht="40.5">
      <c r="B96" s="107" t="s">
        <v>84</v>
      </c>
      <c r="C96" s="161" t="s">
        <v>301</v>
      </c>
      <c r="D96" s="306" t="s">
        <v>249</v>
      </c>
      <c r="E96" s="390">
        <v>365</v>
      </c>
      <c r="F96" s="345"/>
      <c r="G96" s="346"/>
      <c r="H96" s="346"/>
      <c r="I96" s="347"/>
      <c r="J96" s="697">
        <f>_xlfn.IFERROR((J80-J90)/(J92+J94),"")</f>
      </c>
      <c r="K96" s="698">
        <f>_xlfn.IFERROR((K80-K90)/(K92+K94),"")</f>
      </c>
      <c r="L96" s="350">
        <f>_xlfn.IFERROR((L80-L90)/(L92+L94),"")</f>
      </c>
      <c r="M96" s="351">
        <f>_xlfn.IFERROR((M80-M90)/(M92+M94),"")</f>
      </c>
      <c r="N96" s="352">
        <f>_xlfn.IFERROR(J96+L96,"")</f>
      </c>
      <c r="O96" s="353">
        <f>_xlfn.IFERROR(K96+M96,"")</f>
      </c>
      <c r="P96" s="354"/>
      <c r="Q96" s="355"/>
      <c r="R96" s="356"/>
      <c r="S96" s="212"/>
      <c r="T96" s="209"/>
      <c r="U96" s="210"/>
      <c r="V96" s="213"/>
      <c r="W96" s="52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</row>
    <row r="97" spans="2:22" ht="34.5" customHeight="1">
      <c r="B97" s="375" t="s">
        <v>85</v>
      </c>
      <c r="C97" s="371" t="s">
        <v>223</v>
      </c>
      <c r="D97" s="357" t="s">
        <v>86</v>
      </c>
      <c r="E97" s="390">
        <v>370</v>
      </c>
      <c r="F97" s="745">
        <v>0</v>
      </c>
      <c r="G97" s="746">
        <v>0</v>
      </c>
      <c r="H97" s="746">
        <v>0</v>
      </c>
      <c r="I97" s="747">
        <v>0</v>
      </c>
      <c r="J97" s="748">
        <f>F97+H97</f>
        <v>0</v>
      </c>
      <c r="K97" s="749">
        <f>G97+I97</f>
        <v>0</v>
      </c>
      <c r="L97" s="745">
        <v>0</v>
      </c>
      <c r="M97" s="747">
        <v>0</v>
      </c>
      <c r="N97" s="750">
        <f>J97+L97</f>
        <v>0</v>
      </c>
      <c r="O97" s="751">
        <f>K97+M97</f>
        <v>0</v>
      </c>
      <c r="P97" s="752">
        <v>0</v>
      </c>
      <c r="Q97" s="753">
        <v>0</v>
      </c>
      <c r="R97" s="754">
        <f>O97+P97+Q97</f>
        <v>0</v>
      </c>
      <c r="S97" s="212"/>
      <c r="T97" s="209"/>
      <c r="U97" s="210"/>
      <c r="V97" s="213"/>
    </row>
    <row r="98" spans="2:22" ht="41.25" customHeight="1">
      <c r="B98" s="107" t="s">
        <v>87</v>
      </c>
      <c r="C98" s="161" t="s">
        <v>257</v>
      </c>
      <c r="D98" s="357" t="s">
        <v>86</v>
      </c>
      <c r="E98" s="390">
        <v>375</v>
      </c>
      <c r="F98" s="755">
        <f>F97</f>
        <v>0</v>
      </c>
      <c r="G98" s="746">
        <v>0</v>
      </c>
      <c r="H98" s="756">
        <f>H97</f>
        <v>0</v>
      </c>
      <c r="I98" s="747">
        <v>0</v>
      </c>
      <c r="J98" s="748">
        <f>F98+H98</f>
        <v>0</v>
      </c>
      <c r="K98" s="749">
        <f>G98+I98</f>
        <v>0</v>
      </c>
      <c r="L98" s="755">
        <f>L97</f>
        <v>0</v>
      </c>
      <c r="M98" s="747">
        <v>0</v>
      </c>
      <c r="N98" s="750">
        <f>J98+L98</f>
        <v>0</v>
      </c>
      <c r="O98" s="751">
        <f>K98+M98</f>
        <v>0</v>
      </c>
      <c r="P98" s="752">
        <v>0</v>
      </c>
      <c r="Q98" s="753">
        <v>0</v>
      </c>
      <c r="R98" s="754">
        <f>O98+P98+Q98</f>
        <v>0</v>
      </c>
      <c r="S98" s="212"/>
      <c r="T98" s="209"/>
      <c r="U98" s="210"/>
      <c r="V98" s="213"/>
    </row>
    <row r="99" spans="2:22" ht="27">
      <c r="B99" s="107" t="s">
        <v>88</v>
      </c>
      <c r="C99" s="161" t="s">
        <v>121</v>
      </c>
      <c r="D99" s="306" t="s">
        <v>79</v>
      </c>
      <c r="E99" s="390">
        <v>380</v>
      </c>
      <c r="F99" s="501">
        <v>0</v>
      </c>
      <c r="G99" s="502">
        <v>0</v>
      </c>
      <c r="H99" s="502">
        <v>0</v>
      </c>
      <c r="I99" s="503">
        <v>0</v>
      </c>
      <c r="J99" s="506">
        <v>0</v>
      </c>
      <c r="K99" s="507">
        <v>0</v>
      </c>
      <c r="L99" s="501">
        <v>0</v>
      </c>
      <c r="M99" s="503">
        <v>0</v>
      </c>
      <c r="N99" s="501">
        <v>0</v>
      </c>
      <c r="O99" s="505">
        <v>0</v>
      </c>
      <c r="P99" s="504">
        <v>0</v>
      </c>
      <c r="Q99" s="505">
        <v>0</v>
      </c>
      <c r="R99" s="508">
        <v>0</v>
      </c>
      <c r="S99" s="212"/>
      <c r="T99" s="209"/>
      <c r="U99" s="210"/>
      <c r="V99" s="213"/>
    </row>
    <row r="100" spans="2:22" ht="40.5" customHeight="1">
      <c r="B100" s="107" t="s">
        <v>89</v>
      </c>
      <c r="C100" s="161" t="s">
        <v>258</v>
      </c>
      <c r="D100" s="306" t="s">
        <v>79</v>
      </c>
      <c r="E100" s="390">
        <v>385</v>
      </c>
      <c r="F100" s="699">
        <f>F99</f>
        <v>0</v>
      </c>
      <c r="G100" s="502">
        <v>0</v>
      </c>
      <c r="H100" s="700">
        <f>H99</f>
        <v>0</v>
      </c>
      <c r="I100" s="503">
        <v>0</v>
      </c>
      <c r="J100" s="701">
        <f>J99</f>
        <v>0</v>
      </c>
      <c r="K100" s="507">
        <v>0</v>
      </c>
      <c r="L100" s="699">
        <f>L99</f>
        <v>0</v>
      </c>
      <c r="M100" s="503">
        <v>0</v>
      </c>
      <c r="N100" s="699">
        <f>N99</f>
        <v>0</v>
      </c>
      <c r="O100" s="505">
        <v>0</v>
      </c>
      <c r="P100" s="504">
        <v>0</v>
      </c>
      <c r="Q100" s="505">
        <v>0</v>
      </c>
      <c r="R100" s="508">
        <v>0</v>
      </c>
      <c r="S100" s="212"/>
      <c r="T100" s="209"/>
      <c r="U100" s="210"/>
      <c r="V100" s="213"/>
    </row>
    <row r="101" spans="2:22" ht="27">
      <c r="B101" s="375" t="s">
        <v>90</v>
      </c>
      <c r="C101" s="161" t="s">
        <v>131</v>
      </c>
      <c r="D101" s="306" t="s">
        <v>91</v>
      </c>
      <c r="E101" s="390">
        <v>390</v>
      </c>
      <c r="F101" s="358"/>
      <c r="G101" s="435">
        <v>0</v>
      </c>
      <c r="H101" s="359"/>
      <c r="I101" s="436">
        <v>0</v>
      </c>
      <c r="J101" s="360"/>
      <c r="K101" s="485">
        <f>G101+I101</f>
        <v>0</v>
      </c>
      <c r="L101" s="358"/>
      <c r="M101" s="436">
        <v>0</v>
      </c>
      <c r="N101" s="358"/>
      <c r="O101" s="448">
        <f>K101+M101</f>
        <v>0</v>
      </c>
      <c r="P101" s="498">
        <v>0</v>
      </c>
      <c r="Q101" s="499">
        <v>0</v>
      </c>
      <c r="R101" s="469">
        <f>O101+P101+Q101</f>
        <v>0</v>
      </c>
      <c r="S101" s="212"/>
      <c r="T101" s="209"/>
      <c r="U101" s="210"/>
      <c r="V101" s="213"/>
    </row>
    <row r="102" spans="2:22" ht="33" customHeight="1">
      <c r="B102" s="376" t="s">
        <v>306</v>
      </c>
      <c r="C102" s="160" t="s">
        <v>379</v>
      </c>
      <c r="D102" s="306" t="s">
        <v>91</v>
      </c>
      <c r="E102" s="390">
        <v>395</v>
      </c>
      <c r="F102" s="358"/>
      <c r="G102" s="435">
        <v>0</v>
      </c>
      <c r="H102" s="359"/>
      <c r="I102" s="436">
        <v>0</v>
      </c>
      <c r="J102" s="360"/>
      <c r="K102" s="485">
        <f>G102+I102</f>
        <v>0</v>
      </c>
      <c r="L102" s="358"/>
      <c r="M102" s="436">
        <v>0</v>
      </c>
      <c r="N102" s="358"/>
      <c r="O102" s="448">
        <f>K102+M102</f>
        <v>0</v>
      </c>
      <c r="P102" s="498">
        <v>0</v>
      </c>
      <c r="Q102" s="499">
        <v>0</v>
      </c>
      <c r="R102" s="469">
        <f>O102+P102+Q102</f>
        <v>0</v>
      </c>
      <c r="S102" s="212"/>
      <c r="T102" s="209"/>
      <c r="U102" s="210"/>
      <c r="V102" s="213"/>
    </row>
    <row r="103" spans="2:23" ht="36.75" customHeight="1">
      <c r="B103" s="185"/>
      <c r="C103" s="186"/>
      <c r="D103" s="179"/>
      <c r="E103" s="187"/>
      <c r="F103" s="182"/>
      <c r="G103" s="182"/>
      <c r="H103" s="182"/>
      <c r="I103" s="182"/>
      <c r="J103" s="181"/>
      <c r="K103" s="181"/>
      <c r="L103" s="182"/>
      <c r="M103" s="182"/>
      <c r="N103" s="181"/>
      <c r="O103" s="181"/>
      <c r="P103" s="223"/>
      <c r="Q103" s="223"/>
      <c r="R103" s="224" t="s">
        <v>377</v>
      </c>
      <c r="S103" s="208"/>
      <c r="T103" s="209"/>
      <c r="U103" s="210"/>
      <c r="V103" s="60"/>
      <c r="W103" s="60"/>
    </row>
    <row r="104" spans="1:22" ht="19.5" customHeight="1">
      <c r="A104" s="3"/>
      <c r="B104" s="12"/>
      <c r="C104" s="168">
        <f>D12</f>
        <v>0</v>
      </c>
      <c r="D104" s="163"/>
      <c r="E104" s="164"/>
      <c r="F104" s="8"/>
      <c r="G104" s="8"/>
      <c r="H104" s="8"/>
      <c r="I104" s="8"/>
      <c r="J104" s="8"/>
      <c r="K104" s="184">
        <v>3</v>
      </c>
      <c r="L104" s="8"/>
      <c r="M104" s="8"/>
      <c r="N104" s="48"/>
      <c r="O104" s="8"/>
      <c r="P104" s="8"/>
      <c r="Q104" s="8"/>
      <c r="R104" s="8"/>
      <c r="S104" s="212"/>
      <c r="T104" s="209"/>
      <c r="U104" s="210"/>
      <c r="V104" s="213"/>
    </row>
    <row r="105" spans="2:22" ht="18.75" customHeight="1">
      <c r="B105" s="764" t="s">
        <v>2</v>
      </c>
      <c r="C105" s="795" t="s">
        <v>123</v>
      </c>
      <c r="D105" s="767" t="s">
        <v>3</v>
      </c>
      <c r="E105" s="774" t="s">
        <v>4</v>
      </c>
      <c r="F105" s="761" t="s">
        <v>5</v>
      </c>
      <c r="G105" s="762"/>
      <c r="H105" s="762"/>
      <c r="I105" s="762"/>
      <c r="J105" s="762"/>
      <c r="K105" s="763"/>
      <c r="L105" s="757" t="s">
        <v>6</v>
      </c>
      <c r="M105" s="758"/>
      <c r="N105" s="757" t="s">
        <v>286</v>
      </c>
      <c r="O105" s="758"/>
      <c r="P105" s="784" t="s">
        <v>294</v>
      </c>
      <c r="Q105" s="787" t="s">
        <v>124</v>
      </c>
      <c r="R105" s="799" t="s">
        <v>184</v>
      </c>
      <c r="S105" s="212"/>
      <c r="T105" s="209"/>
      <c r="U105" s="210"/>
      <c r="V105" s="213"/>
    </row>
    <row r="106" spans="2:22" ht="45.75" customHeight="1">
      <c r="B106" s="765"/>
      <c r="C106" s="796"/>
      <c r="D106" s="768"/>
      <c r="E106" s="775"/>
      <c r="F106" s="770" t="s">
        <v>291</v>
      </c>
      <c r="G106" s="771"/>
      <c r="H106" s="771" t="s">
        <v>292</v>
      </c>
      <c r="I106" s="793"/>
      <c r="J106" s="770" t="s">
        <v>287</v>
      </c>
      <c r="K106" s="794"/>
      <c r="L106" s="759"/>
      <c r="M106" s="760"/>
      <c r="N106" s="777"/>
      <c r="O106" s="778"/>
      <c r="P106" s="785"/>
      <c r="Q106" s="788"/>
      <c r="R106" s="800"/>
      <c r="S106" s="212"/>
      <c r="T106" s="209"/>
      <c r="U106" s="210"/>
      <c r="V106" s="213"/>
    </row>
    <row r="107" spans="2:22" ht="37.5">
      <c r="B107" s="766"/>
      <c r="C107" s="797"/>
      <c r="D107" s="769"/>
      <c r="E107" s="776"/>
      <c r="F107" s="294" t="s">
        <v>204</v>
      </c>
      <c r="G107" s="298" t="s">
        <v>7</v>
      </c>
      <c r="H107" s="294" t="s">
        <v>204</v>
      </c>
      <c r="I107" s="295" t="s">
        <v>7</v>
      </c>
      <c r="J107" s="294" t="s">
        <v>204</v>
      </c>
      <c r="K107" s="299" t="s">
        <v>7</v>
      </c>
      <c r="L107" s="294" t="s">
        <v>204</v>
      </c>
      <c r="M107" s="295" t="s">
        <v>7</v>
      </c>
      <c r="N107" s="297" t="s">
        <v>204</v>
      </c>
      <c r="O107" s="300" t="s">
        <v>7</v>
      </c>
      <c r="P107" s="786"/>
      <c r="Q107" s="789"/>
      <c r="R107" s="801"/>
      <c r="S107" s="212"/>
      <c r="T107" s="209"/>
      <c r="U107" s="210"/>
      <c r="V107" s="213"/>
    </row>
    <row r="108" spans="2:166" s="401" customFormat="1" ht="20.25">
      <c r="B108" s="391" t="s">
        <v>8</v>
      </c>
      <c r="C108" s="392" t="s">
        <v>9</v>
      </c>
      <c r="D108" s="392" t="s">
        <v>10</v>
      </c>
      <c r="E108" s="393" t="s">
        <v>11</v>
      </c>
      <c r="F108" s="392">
        <v>1</v>
      </c>
      <c r="G108" s="392">
        <f>F108+1</f>
        <v>2</v>
      </c>
      <c r="H108" s="392">
        <v>3</v>
      </c>
      <c r="I108" s="392">
        <v>4</v>
      </c>
      <c r="J108" s="392">
        <v>5</v>
      </c>
      <c r="K108" s="395">
        <v>6</v>
      </c>
      <c r="L108" s="396">
        <v>7</v>
      </c>
      <c r="M108" s="397">
        <v>8</v>
      </c>
      <c r="N108" s="394">
        <v>9</v>
      </c>
      <c r="O108" s="393">
        <v>10</v>
      </c>
      <c r="P108" s="394">
        <v>11</v>
      </c>
      <c r="Q108" s="392">
        <v>12</v>
      </c>
      <c r="R108" s="393">
        <v>13</v>
      </c>
      <c r="S108" s="405"/>
      <c r="T108" s="398"/>
      <c r="U108" s="101"/>
      <c r="V108" s="406"/>
      <c r="W108" s="404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  <c r="CM108" s="400"/>
      <c r="CN108" s="400"/>
      <c r="CO108" s="400"/>
      <c r="CP108" s="400"/>
      <c r="CQ108" s="400"/>
      <c r="CR108" s="400"/>
      <c r="CS108" s="400"/>
      <c r="CT108" s="400"/>
      <c r="CU108" s="400"/>
      <c r="CV108" s="400"/>
      <c r="CW108" s="400"/>
      <c r="CX108" s="400"/>
      <c r="CY108" s="400"/>
      <c r="CZ108" s="400"/>
      <c r="DA108" s="400"/>
      <c r="DB108" s="400"/>
      <c r="DC108" s="400"/>
      <c r="DD108" s="400"/>
      <c r="DE108" s="400"/>
      <c r="DF108" s="400"/>
      <c r="DG108" s="400"/>
      <c r="DH108" s="400"/>
      <c r="DI108" s="400"/>
      <c r="DJ108" s="400"/>
      <c r="DK108" s="400"/>
      <c r="DL108" s="400"/>
      <c r="DM108" s="400"/>
      <c r="DN108" s="400"/>
      <c r="DO108" s="400"/>
      <c r="DP108" s="400"/>
      <c r="DQ108" s="400"/>
      <c r="DR108" s="400"/>
      <c r="DS108" s="400"/>
      <c r="DT108" s="400"/>
      <c r="DU108" s="400"/>
      <c r="DV108" s="400"/>
      <c r="DW108" s="400"/>
      <c r="DX108" s="400"/>
      <c r="DY108" s="400"/>
      <c r="DZ108" s="400"/>
      <c r="EA108" s="400"/>
      <c r="EB108" s="400"/>
      <c r="EC108" s="400"/>
      <c r="ED108" s="400"/>
      <c r="EE108" s="400"/>
      <c r="EF108" s="400"/>
      <c r="EG108" s="400"/>
      <c r="EH108" s="400"/>
      <c r="EI108" s="400"/>
      <c r="EJ108" s="400"/>
      <c r="EK108" s="400"/>
      <c r="EL108" s="400"/>
      <c r="EM108" s="400"/>
      <c r="EN108" s="400"/>
      <c r="EO108" s="400"/>
      <c r="EP108" s="400"/>
      <c r="EQ108" s="400"/>
      <c r="ER108" s="400"/>
      <c r="ES108" s="400"/>
      <c r="ET108" s="400"/>
      <c r="EU108" s="400"/>
      <c r="EV108" s="400"/>
      <c r="EW108" s="400"/>
      <c r="EX108" s="400"/>
      <c r="EY108" s="400"/>
      <c r="EZ108" s="400"/>
      <c r="FA108" s="400"/>
      <c r="FB108" s="400"/>
      <c r="FC108" s="400"/>
      <c r="FD108" s="400"/>
      <c r="FE108" s="400"/>
      <c r="FF108" s="400"/>
      <c r="FG108" s="400"/>
      <c r="FH108" s="400"/>
      <c r="FI108" s="400"/>
      <c r="FJ108" s="400"/>
    </row>
    <row r="109" spans="2:22" ht="34.5" customHeight="1">
      <c r="B109" s="375" t="s">
        <v>92</v>
      </c>
      <c r="C109" s="371" t="s">
        <v>132</v>
      </c>
      <c r="D109" s="306" t="s">
        <v>91</v>
      </c>
      <c r="E109" s="390">
        <v>400</v>
      </c>
      <c r="F109" s="479"/>
      <c r="G109" s="435">
        <v>0</v>
      </c>
      <c r="H109" s="509"/>
      <c r="I109" s="436">
        <v>0</v>
      </c>
      <c r="J109" s="510"/>
      <c r="K109" s="485">
        <f aca="true" t="shared" si="18" ref="K109:K115">G109+I109</f>
        <v>0</v>
      </c>
      <c r="L109" s="479"/>
      <c r="M109" s="436">
        <v>0</v>
      </c>
      <c r="N109" s="479"/>
      <c r="O109" s="448">
        <f aca="true" t="shared" si="19" ref="O109:O114">K109+M109</f>
        <v>0</v>
      </c>
      <c r="P109" s="498">
        <v>0</v>
      </c>
      <c r="Q109" s="499">
        <v>0</v>
      </c>
      <c r="R109" s="469">
        <f aca="true" t="shared" si="20" ref="R109:R114">O109+P109+Q109</f>
        <v>0</v>
      </c>
      <c r="S109" s="212"/>
      <c r="T109" s="209"/>
      <c r="U109" s="210"/>
      <c r="V109" s="213"/>
    </row>
    <row r="110" spans="2:22" ht="34.5" customHeight="1">
      <c r="B110" s="376" t="s">
        <v>307</v>
      </c>
      <c r="C110" s="372" t="s">
        <v>379</v>
      </c>
      <c r="D110" s="306" t="s">
        <v>91</v>
      </c>
      <c r="E110" s="389">
        <v>405</v>
      </c>
      <c r="F110" s="479"/>
      <c r="G110" s="435">
        <v>0</v>
      </c>
      <c r="H110" s="509"/>
      <c r="I110" s="436">
        <v>0</v>
      </c>
      <c r="J110" s="510"/>
      <c r="K110" s="485">
        <f t="shared" si="18"/>
        <v>0</v>
      </c>
      <c r="L110" s="479"/>
      <c r="M110" s="436">
        <v>0</v>
      </c>
      <c r="N110" s="479"/>
      <c r="O110" s="448">
        <f t="shared" si="19"/>
        <v>0</v>
      </c>
      <c r="P110" s="498">
        <v>0</v>
      </c>
      <c r="Q110" s="499">
        <v>0</v>
      </c>
      <c r="R110" s="469">
        <f t="shared" si="20"/>
        <v>0</v>
      </c>
      <c r="S110" s="212"/>
      <c r="T110" s="209"/>
      <c r="U110" s="210"/>
      <c r="V110" s="213"/>
    </row>
    <row r="111" spans="2:22" ht="34.5" customHeight="1">
      <c r="B111" s="375" t="s">
        <v>93</v>
      </c>
      <c r="C111" s="371" t="s">
        <v>133</v>
      </c>
      <c r="D111" s="306" t="s">
        <v>91</v>
      </c>
      <c r="E111" s="389">
        <v>410</v>
      </c>
      <c r="F111" s="479"/>
      <c r="G111" s="435">
        <v>0</v>
      </c>
      <c r="H111" s="509"/>
      <c r="I111" s="436">
        <v>0</v>
      </c>
      <c r="J111" s="510"/>
      <c r="K111" s="485">
        <f t="shared" si="18"/>
        <v>0</v>
      </c>
      <c r="L111" s="479"/>
      <c r="M111" s="436">
        <v>0</v>
      </c>
      <c r="N111" s="479"/>
      <c r="O111" s="448">
        <f t="shared" si="19"/>
        <v>0</v>
      </c>
      <c r="P111" s="498">
        <v>0</v>
      </c>
      <c r="Q111" s="499">
        <v>0</v>
      </c>
      <c r="R111" s="469">
        <f t="shared" si="20"/>
        <v>0</v>
      </c>
      <c r="S111" s="212"/>
      <c r="T111" s="209"/>
      <c r="U111" s="210"/>
      <c r="V111" s="213"/>
    </row>
    <row r="112" spans="2:22" ht="34.5" customHeight="1">
      <c r="B112" s="376" t="s">
        <v>308</v>
      </c>
      <c r="C112" s="372" t="s">
        <v>379</v>
      </c>
      <c r="D112" s="306" t="s">
        <v>91</v>
      </c>
      <c r="E112" s="389">
        <v>415</v>
      </c>
      <c r="F112" s="479"/>
      <c r="G112" s="435">
        <v>0</v>
      </c>
      <c r="H112" s="509"/>
      <c r="I112" s="436">
        <v>0</v>
      </c>
      <c r="J112" s="510"/>
      <c r="K112" s="485">
        <f t="shared" si="18"/>
        <v>0</v>
      </c>
      <c r="L112" s="479"/>
      <c r="M112" s="436">
        <v>0</v>
      </c>
      <c r="N112" s="479"/>
      <c r="O112" s="448">
        <f t="shared" si="19"/>
        <v>0</v>
      </c>
      <c r="P112" s="498">
        <v>0</v>
      </c>
      <c r="Q112" s="499">
        <v>0</v>
      </c>
      <c r="R112" s="469">
        <f t="shared" si="20"/>
        <v>0</v>
      </c>
      <c r="S112" s="212"/>
      <c r="T112" s="209"/>
      <c r="U112" s="210"/>
      <c r="V112" s="213"/>
    </row>
    <row r="113" spans="2:22" ht="39.75" customHeight="1">
      <c r="B113" s="375" t="s">
        <v>94</v>
      </c>
      <c r="C113" s="373" t="s">
        <v>150</v>
      </c>
      <c r="D113" s="361" t="s">
        <v>91</v>
      </c>
      <c r="E113" s="389">
        <v>420</v>
      </c>
      <c r="F113" s="511">
        <v>0</v>
      </c>
      <c r="G113" s="512">
        <v>0</v>
      </c>
      <c r="H113" s="512">
        <v>0</v>
      </c>
      <c r="I113" s="513">
        <v>0</v>
      </c>
      <c r="J113" s="514">
        <v>0</v>
      </c>
      <c r="K113" s="485">
        <f t="shared" si="18"/>
        <v>0</v>
      </c>
      <c r="L113" s="515">
        <v>0</v>
      </c>
      <c r="M113" s="513">
        <v>0</v>
      </c>
      <c r="N113" s="468">
        <f>J113+L113</f>
        <v>0</v>
      </c>
      <c r="O113" s="448">
        <f t="shared" si="19"/>
        <v>0</v>
      </c>
      <c r="P113" s="511">
        <v>0</v>
      </c>
      <c r="Q113" s="516">
        <v>0</v>
      </c>
      <c r="R113" s="469">
        <f t="shared" si="20"/>
        <v>0</v>
      </c>
      <c r="S113" s="212"/>
      <c r="T113" s="209"/>
      <c r="U113" s="210"/>
      <c r="V113" s="213"/>
    </row>
    <row r="114" spans="2:22" ht="63" customHeight="1">
      <c r="B114" s="107" t="s">
        <v>95</v>
      </c>
      <c r="C114" s="707" t="s">
        <v>149</v>
      </c>
      <c r="D114" s="306" t="s">
        <v>91</v>
      </c>
      <c r="E114" s="629">
        <v>425</v>
      </c>
      <c r="F114" s="519"/>
      <c r="G114" s="520">
        <v>0</v>
      </c>
      <c r="H114" s="521"/>
      <c r="I114" s="522">
        <v>0</v>
      </c>
      <c r="J114" s="523"/>
      <c r="K114" s="485">
        <f t="shared" si="18"/>
        <v>0</v>
      </c>
      <c r="L114" s="519"/>
      <c r="M114" s="522">
        <v>0</v>
      </c>
      <c r="N114" s="519"/>
      <c r="O114" s="448">
        <f t="shared" si="19"/>
        <v>0</v>
      </c>
      <c r="P114" s="517">
        <v>0</v>
      </c>
      <c r="Q114" s="518">
        <v>0</v>
      </c>
      <c r="R114" s="469">
        <f t="shared" si="20"/>
        <v>0</v>
      </c>
      <c r="S114" s="212"/>
      <c r="T114" s="209"/>
      <c r="U114" s="210"/>
      <c r="V114" s="213"/>
    </row>
    <row r="115" spans="2:22" ht="33" customHeight="1">
      <c r="B115" s="375" t="s">
        <v>96</v>
      </c>
      <c r="C115" s="371" t="s">
        <v>212</v>
      </c>
      <c r="D115" s="323" t="s">
        <v>248</v>
      </c>
      <c r="E115" s="629">
        <v>430</v>
      </c>
      <c r="F115" s="498">
        <v>0</v>
      </c>
      <c r="G115" s="524">
        <v>0</v>
      </c>
      <c r="H115" s="614">
        <v>0</v>
      </c>
      <c r="I115" s="615">
        <v>0</v>
      </c>
      <c r="J115" s="482">
        <v>0</v>
      </c>
      <c r="K115" s="485">
        <f t="shared" si="18"/>
        <v>0</v>
      </c>
      <c r="L115" s="498">
        <v>0</v>
      </c>
      <c r="M115" s="499">
        <v>0</v>
      </c>
      <c r="N115" s="519"/>
      <c r="O115" s="477"/>
      <c r="P115" s="479"/>
      <c r="Q115" s="525"/>
      <c r="R115" s="481"/>
      <c r="S115" s="212"/>
      <c r="T115" s="209"/>
      <c r="U115" s="210"/>
      <c r="V115" s="213"/>
    </row>
    <row r="116" spans="2:22" ht="27">
      <c r="B116" s="107" t="s">
        <v>97</v>
      </c>
      <c r="C116" s="682" t="s">
        <v>355</v>
      </c>
      <c r="D116" s="306" t="s">
        <v>249</v>
      </c>
      <c r="E116" s="629">
        <v>435</v>
      </c>
      <c r="F116" s="362">
        <f>_xlfn.IFERROR(F67/F115,"")</f>
      </c>
      <c r="G116" s="363">
        <f aca="true" t="shared" si="21" ref="G116:M116">_xlfn.IFERROR(G67/G115,"")</f>
      </c>
      <c r="H116" s="363">
        <f t="shared" si="21"/>
      </c>
      <c r="I116" s="326">
        <f t="shared" si="21"/>
      </c>
      <c r="J116" s="324">
        <f t="shared" si="21"/>
      </c>
      <c r="K116" s="364">
        <f t="shared" si="21"/>
      </c>
      <c r="L116" s="362">
        <f t="shared" si="21"/>
      </c>
      <c r="M116" s="326">
        <f t="shared" si="21"/>
      </c>
      <c r="N116" s="365"/>
      <c r="O116" s="366"/>
      <c r="P116" s="367"/>
      <c r="Q116" s="368"/>
      <c r="R116" s="369"/>
      <c r="S116" s="212"/>
      <c r="T116" s="209"/>
      <c r="U116" s="210"/>
      <c r="V116" s="213"/>
    </row>
    <row r="117" spans="2:22" ht="27">
      <c r="B117" s="107" t="s">
        <v>141</v>
      </c>
      <c r="C117" s="374" t="s">
        <v>356</v>
      </c>
      <c r="D117" s="306" t="s">
        <v>128</v>
      </c>
      <c r="E117" s="629">
        <v>440</v>
      </c>
      <c r="F117" s="362">
        <f aca="true" t="shared" si="22" ref="F117:M117">_xlfn.IFERROR(F60/F121,"")</f>
      </c>
      <c r="G117" s="363">
        <f t="shared" si="22"/>
      </c>
      <c r="H117" s="363">
        <f t="shared" si="22"/>
      </c>
      <c r="I117" s="326">
        <f t="shared" si="22"/>
      </c>
      <c r="J117" s="362">
        <f t="shared" si="22"/>
      </c>
      <c r="K117" s="326">
        <f t="shared" si="22"/>
      </c>
      <c r="L117" s="362">
        <f t="shared" si="22"/>
      </c>
      <c r="M117" s="326">
        <f t="shared" si="22"/>
      </c>
      <c r="N117" s="365"/>
      <c r="O117" s="366"/>
      <c r="P117" s="362">
        <f aca="true" t="shared" si="23" ref="P117:Q119">_xlfn.IFERROR(P60/P121,"")</f>
      </c>
      <c r="Q117" s="326">
        <f t="shared" si="23"/>
      </c>
      <c r="R117" s="370">
        <f>_xlfn.IFERROR(R59/R121,"")</f>
      </c>
      <c r="S117" s="212"/>
      <c r="T117" s="209"/>
      <c r="U117" s="210"/>
      <c r="V117" s="213"/>
    </row>
    <row r="118" spans="2:22" ht="33.75" customHeight="1">
      <c r="B118" s="376" t="s">
        <v>389</v>
      </c>
      <c r="C118" s="372" t="s">
        <v>129</v>
      </c>
      <c r="D118" s="306" t="s">
        <v>128</v>
      </c>
      <c r="E118" s="629">
        <v>445</v>
      </c>
      <c r="F118" s="362">
        <f>_xlfn.IFERROR(F61/F122,"")</f>
      </c>
      <c r="G118" s="363">
        <f aca="true" t="shared" si="24" ref="G118:I119">_xlfn.IFERROR(G61/G122,"")</f>
      </c>
      <c r="H118" s="363">
        <f t="shared" si="24"/>
      </c>
      <c r="I118" s="326">
        <f t="shared" si="24"/>
      </c>
      <c r="J118" s="362">
        <f aca="true" t="shared" si="25" ref="J118:M119">_xlfn.IFERROR(J61/J122,"")</f>
      </c>
      <c r="K118" s="326">
        <f t="shared" si="25"/>
      </c>
      <c r="L118" s="362">
        <f t="shared" si="25"/>
      </c>
      <c r="M118" s="326">
        <f t="shared" si="25"/>
      </c>
      <c r="N118" s="527"/>
      <c r="O118" s="528"/>
      <c r="P118" s="362">
        <f t="shared" si="23"/>
      </c>
      <c r="Q118" s="326">
        <f t="shared" si="23"/>
      </c>
      <c r="R118" s="481"/>
      <c r="S118" s="212"/>
      <c r="T118" s="209"/>
      <c r="U118" s="210"/>
      <c r="V118" s="213"/>
    </row>
    <row r="119" spans="2:22" ht="33.75" customHeight="1">
      <c r="B119" s="376" t="s">
        <v>390</v>
      </c>
      <c r="C119" s="372" t="s">
        <v>130</v>
      </c>
      <c r="D119" s="306" t="s">
        <v>128</v>
      </c>
      <c r="E119" s="629">
        <v>450</v>
      </c>
      <c r="F119" s="362">
        <f>_xlfn.IFERROR(F62/F123,"")</f>
      </c>
      <c r="G119" s="363">
        <f t="shared" si="24"/>
      </c>
      <c r="H119" s="363">
        <f t="shared" si="24"/>
      </c>
      <c r="I119" s="326">
        <f t="shared" si="24"/>
      </c>
      <c r="J119" s="362">
        <f t="shared" si="25"/>
      </c>
      <c r="K119" s="326">
        <f t="shared" si="25"/>
      </c>
      <c r="L119" s="362">
        <f t="shared" si="25"/>
      </c>
      <c r="M119" s="326">
        <f t="shared" si="25"/>
      </c>
      <c r="N119" s="527"/>
      <c r="O119" s="528"/>
      <c r="P119" s="362">
        <f t="shared" si="23"/>
      </c>
      <c r="Q119" s="326">
        <f t="shared" si="23"/>
      </c>
      <c r="R119" s="481"/>
      <c r="S119" s="212"/>
      <c r="T119" s="209"/>
      <c r="U119" s="210"/>
      <c r="V119" s="213"/>
    </row>
    <row r="120" spans="2:22" ht="33.75" customHeight="1">
      <c r="B120" s="375" t="s">
        <v>309</v>
      </c>
      <c r="C120" s="647" t="s">
        <v>413</v>
      </c>
      <c r="D120" s="648" t="s">
        <v>414</v>
      </c>
      <c r="E120" s="629">
        <v>455</v>
      </c>
      <c r="F120" s="362">
        <f>_xlfn.IFERROR(F63/F125,"")</f>
      </c>
      <c r="G120" s="363">
        <f>_xlfn.IFERROR(G63/G125,"")</f>
      </c>
      <c r="H120" s="363">
        <f>_xlfn.IFERROR(H63/H125,"")</f>
      </c>
      <c r="I120" s="326">
        <f>_xlfn.IFERROR(I63/I125,"")</f>
      </c>
      <c r="J120" s="348">
        <f>_xlfn.IFERROR((F63+H63)/(F125+H125),"")</f>
      </c>
      <c r="K120" s="348">
        <f>_xlfn.IFERROR((G63+I63)/(G125+I125),"")</f>
      </c>
      <c r="L120" s="362">
        <f>_xlfn.IFERROR(L63/L125,"")</f>
      </c>
      <c r="M120" s="326">
        <f>_xlfn.IFERROR(M63/M125,"")</f>
      </c>
      <c r="N120" s="362">
        <f>_xlfn.IFERROR(N63/N125,"")</f>
      </c>
      <c r="O120" s="326">
        <f>_xlfn.IFERROR(O63/O125,"")</f>
      </c>
      <c r="P120" s="529">
        <v>0</v>
      </c>
      <c r="Q120" s="530">
        <v>0</v>
      </c>
      <c r="R120" s="326">
        <f>_xlfn.IFERROR(R63/R125,"")</f>
      </c>
      <c r="S120" s="212"/>
      <c r="T120" s="209"/>
      <c r="U120" s="210"/>
      <c r="V120" s="213"/>
    </row>
    <row r="121" spans="2:22" ht="33.75" customHeight="1">
      <c r="B121" s="375" t="s">
        <v>310</v>
      </c>
      <c r="C121" s="649" t="s">
        <v>263</v>
      </c>
      <c r="D121" s="650" t="s">
        <v>98</v>
      </c>
      <c r="E121" s="629">
        <v>460</v>
      </c>
      <c r="F121" s="440">
        <f>F122+F123</f>
        <v>0</v>
      </c>
      <c r="G121" s="526">
        <f>G122+G123</f>
        <v>0</v>
      </c>
      <c r="H121" s="526">
        <f>H122+H123</f>
        <v>0</v>
      </c>
      <c r="I121" s="441">
        <f>I122+I123</f>
        <v>0</v>
      </c>
      <c r="J121" s="500">
        <f aca="true" t="shared" si="26" ref="J121:K123">F121+H121</f>
        <v>0</v>
      </c>
      <c r="K121" s="485">
        <f t="shared" si="26"/>
        <v>0</v>
      </c>
      <c r="L121" s="440">
        <f>L122+L123</f>
        <v>0</v>
      </c>
      <c r="M121" s="441">
        <f>M122+M123</f>
        <v>0</v>
      </c>
      <c r="N121" s="440">
        <f>J121+L121</f>
        <v>0</v>
      </c>
      <c r="O121" s="448">
        <f aca="true" t="shared" si="27" ref="N121:O123">K121+M121</f>
        <v>0</v>
      </c>
      <c r="P121" s="440">
        <f>P122+P123</f>
        <v>0</v>
      </c>
      <c r="Q121" s="441">
        <f>Q122+Q123</f>
        <v>0</v>
      </c>
      <c r="R121" s="469">
        <f>O121+P121+Q121</f>
        <v>0</v>
      </c>
      <c r="S121" s="212"/>
      <c r="T121" s="209"/>
      <c r="U121" s="210"/>
      <c r="V121" s="213"/>
    </row>
    <row r="122" spans="2:22" ht="33.75" customHeight="1">
      <c r="B122" s="376" t="s">
        <v>409</v>
      </c>
      <c r="C122" s="651" t="s">
        <v>129</v>
      </c>
      <c r="D122" s="650" t="s">
        <v>98</v>
      </c>
      <c r="E122" s="629">
        <v>465</v>
      </c>
      <c r="F122" s="439">
        <v>0</v>
      </c>
      <c r="G122" s="435">
        <v>0</v>
      </c>
      <c r="H122" s="616">
        <v>0</v>
      </c>
      <c r="I122" s="617">
        <v>0</v>
      </c>
      <c r="J122" s="500">
        <f t="shared" si="26"/>
        <v>0</v>
      </c>
      <c r="K122" s="485">
        <f t="shared" si="26"/>
        <v>0</v>
      </c>
      <c r="L122" s="439">
        <v>0</v>
      </c>
      <c r="M122" s="436">
        <v>0</v>
      </c>
      <c r="N122" s="440">
        <f t="shared" si="27"/>
        <v>0</v>
      </c>
      <c r="O122" s="448">
        <f t="shared" si="27"/>
        <v>0</v>
      </c>
      <c r="P122" s="498">
        <v>0</v>
      </c>
      <c r="Q122" s="499">
        <v>0</v>
      </c>
      <c r="R122" s="469">
        <f>O122+P122+Q122</f>
        <v>0</v>
      </c>
      <c r="S122" s="212"/>
      <c r="T122" s="209"/>
      <c r="U122" s="210"/>
      <c r="V122" s="213"/>
    </row>
    <row r="123" spans="2:22" ht="33.75" customHeight="1">
      <c r="B123" s="376" t="s">
        <v>410</v>
      </c>
      <c r="C123" s="651" t="s">
        <v>130</v>
      </c>
      <c r="D123" s="650" t="s">
        <v>98</v>
      </c>
      <c r="E123" s="629">
        <v>470</v>
      </c>
      <c r="F123" s="439">
        <v>0</v>
      </c>
      <c r="G123" s="435">
        <v>0</v>
      </c>
      <c r="H123" s="616">
        <v>0</v>
      </c>
      <c r="I123" s="617">
        <v>0</v>
      </c>
      <c r="J123" s="500">
        <f t="shared" si="26"/>
        <v>0</v>
      </c>
      <c r="K123" s="485">
        <f t="shared" si="26"/>
        <v>0</v>
      </c>
      <c r="L123" s="439">
        <v>0</v>
      </c>
      <c r="M123" s="436">
        <v>0</v>
      </c>
      <c r="N123" s="440">
        <f t="shared" si="27"/>
        <v>0</v>
      </c>
      <c r="O123" s="448">
        <f t="shared" si="27"/>
        <v>0</v>
      </c>
      <c r="P123" s="498">
        <v>0</v>
      </c>
      <c r="Q123" s="499">
        <v>0</v>
      </c>
      <c r="R123" s="469">
        <f>O123+P123+Q123</f>
        <v>0</v>
      </c>
      <c r="S123" s="212"/>
      <c r="T123" s="209"/>
      <c r="U123" s="210"/>
      <c r="V123" s="213"/>
    </row>
    <row r="124" spans="2:22" ht="41.25" customHeight="1">
      <c r="B124" s="108" t="s">
        <v>392</v>
      </c>
      <c r="C124" s="630" t="s">
        <v>401</v>
      </c>
      <c r="D124" s="631" t="s">
        <v>252</v>
      </c>
      <c r="E124" s="652">
        <v>475</v>
      </c>
      <c r="F124" s="626"/>
      <c r="G124" s="346"/>
      <c r="H124" s="346"/>
      <c r="I124" s="347"/>
      <c r="J124" s="348">
        <f>_xlfn.IFERROR(J121/(J92+J94),"")</f>
      </c>
      <c r="K124" s="349">
        <f>_xlfn.IFERROR(K121/(K92+K94),"")</f>
      </c>
      <c r="L124" s="350">
        <f>_xlfn.IFERROR(L121/(L92+L94),"")</f>
      </c>
      <c r="M124" s="351">
        <f>_xlfn.IFERROR(M121/(M92+M94),"")</f>
      </c>
      <c r="N124" s="623"/>
      <c r="O124" s="624"/>
      <c r="P124" s="623"/>
      <c r="Q124" s="625"/>
      <c r="R124" s="369"/>
      <c r="S124" s="212"/>
      <c r="T124" s="209"/>
      <c r="U124" s="210"/>
      <c r="V124" s="213"/>
    </row>
    <row r="125" spans="2:22" ht="27">
      <c r="B125" s="653" t="s">
        <v>411</v>
      </c>
      <c r="C125" s="632" t="s">
        <v>393</v>
      </c>
      <c r="D125" s="633" t="s">
        <v>391</v>
      </c>
      <c r="E125" s="654">
        <v>480</v>
      </c>
      <c r="F125" s="622">
        <v>0</v>
      </c>
      <c r="G125" s="684">
        <v>0</v>
      </c>
      <c r="H125" s="685">
        <v>0</v>
      </c>
      <c r="I125" s="686">
        <v>0</v>
      </c>
      <c r="J125" s="687">
        <f>F125+H125</f>
        <v>0</v>
      </c>
      <c r="K125" s="688">
        <f>G125+I125</f>
        <v>0</v>
      </c>
      <c r="L125" s="689">
        <v>0</v>
      </c>
      <c r="M125" s="686">
        <v>0</v>
      </c>
      <c r="N125" s="690">
        <f>J125+L125</f>
        <v>0</v>
      </c>
      <c r="O125" s="691">
        <f>K125+M125</f>
        <v>0</v>
      </c>
      <c r="P125" s="692">
        <v>0</v>
      </c>
      <c r="Q125" s="693">
        <v>0</v>
      </c>
      <c r="R125" s="694">
        <f>O125+P125+Q125</f>
        <v>0</v>
      </c>
      <c r="S125" s="212"/>
      <c r="T125" s="209"/>
      <c r="U125" s="210"/>
      <c r="V125" s="213"/>
    </row>
    <row r="126" spans="3:166" s="7" customFormat="1" ht="10.5" customHeight="1">
      <c r="C126" s="225"/>
      <c r="D126" s="226"/>
      <c r="E126" s="226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</row>
    <row r="127" spans="2:166" ht="111" customHeight="1">
      <c r="B127" s="88"/>
      <c r="C127" s="89"/>
      <c r="D127" s="90"/>
      <c r="E127" s="791"/>
      <c r="F127" s="791"/>
      <c r="G127" s="791"/>
      <c r="H127" s="791"/>
      <c r="I127" s="791"/>
      <c r="J127" s="791"/>
      <c r="K127" s="85"/>
      <c r="L127" s="85"/>
      <c r="M127" s="85"/>
      <c r="N127" s="783"/>
      <c r="O127" s="783"/>
      <c r="P127" s="85"/>
      <c r="Q127" s="85"/>
      <c r="R127" s="85"/>
      <c r="S127" s="85"/>
      <c r="T127" s="85"/>
      <c r="U127" s="214"/>
      <c r="V127" s="61"/>
      <c r="W127" s="61"/>
      <c r="FI127"/>
      <c r="FJ127"/>
    </row>
    <row r="128" spans="2:164" s="30" customFormat="1" ht="23.25">
      <c r="B128" s="91"/>
      <c r="C128" s="92" t="s">
        <v>220</v>
      </c>
      <c r="D128" s="104"/>
      <c r="E128" s="781" t="s">
        <v>219</v>
      </c>
      <c r="F128" s="781"/>
      <c r="G128" s="781"/>
      <c r="H128" s="781"/>
      <c r="I128" s="781"/>
      <c r="J128" s="781"/>
      <c r="K128" s="196"/>
      <c r="L128" s="196"/>
      <c r="M128" s="196"/>
      <c r="N128" s="782"/>
      <c r="O128" s="782"/>
      <c r="P128" s="196"/>
      <c r="Q128" s="196"/>
      <c r="R128" s="196"/>
      <c r="S128" s="196"/>
      <c r="T128" s="196"/>
      <c r="U128" s="215"/>
      <c r="V128" s="102"/>
      <c r="W128" s="102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</row>
    <row r="129" spans="2:166" ht="69.75" customHeight="1">
      <c r="B129" s="88"/>
      <c r="C129" s="89"/>
      <c r="D129" s="103"/>
      <c r="E129" s="791"/>
      <c r="F129" s="791"/>
      <c r="G129" s="791"/>
      <c r="H129" s="791"/>
      <c r="I129" s="791"/>
      <c r="J129" s="791"/>
      <c r="K129" s="93"/>
      <c r="L129" s="93"/>
      <c r="M129" s="93"/>
      <c r="N129" s="790"/>
      <c r="O129" s="790"/>
      <c r="P129" s="85"/>
      <c r="Q129" s="85"/>
      <c r="R129" s="85"/>
      <c r="S129" s="85"/>
      <c r="T129" s="85"/>
      <c r="U129" s="216"/>
      <c r="V129" s="61"/>
      <c r="W129" s="61"/>
      <c r="FI129"/>
      <c r="FJ129"/>
    </row>
    <row r="130" spans="2:164" s="29" customFormat="1" ht="18.75">
      <c r="B130" s="94"/>
      <c r="C130" s="92" t="s">
        <v>221</v>
      </c>
      <c r="D130" s="95"/>
      <c r="E130" s="781" t="s">
        <v>219</v>
      </c>
      <c r="F130" s="781"/>
      <c r="G130" s="781"/>
      <c r="H130" s="781"/>
      <c r="I130" s="781"/>
      <c r="J130" s="781"/>
      <c r="K130" s="196"/>
      <c r="L130" s="196"/>
      <c r="M130" s="196"/>
      <c r="N130" s="782"/>
      <c r="O130" s="782"/>
      <c r="P130" s="196"/>
      <c r="Q130" s="196"/>
      <c r="R130" s="196"/>
      <c r="S130" s="196"/>
      <c r="T130" s="196"/>
      <c r="U130" s="217"/>
      <c r="V130" s="96"/>
      <c r="W130" s="96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</row>
    <row r="131" spans="2:166" ht="69.75" customHeight="1">
      <c r="B131" s="88"/>
      <c r="C131" s="89"/>
      <c r="D131" s="90"/>
      <c r="E131" s="791"/>
      <c r="F131" s="791"/>
      <c r="G131" s="791"/>
      <c r="H131" s="791"/>
      <c r="I131" s="791"/>
      <c r="J131" s="791"/>
      <c r="K131" s="85"/>
      <c r="L131" s="85"/>
      <c r="M131" s="85"/>
      <c r="N131" s="790"/>
      <c r="O131" s="790"/>
      <c r="P131" s="85"/>
      <c r="Q131" s="85"/>
      <c r="R131" s="85"/>
      <c r="S131" s="85"/>
      <c r="T131" s="85"/>
      <c r="U131" s="216"/>
      <c r="V131" s="61"/>
      <c r="W131" s="61"/>
      <c r="FI131"/>
      <c r="FJ131"/>
    </row>
    <row r="132" spans="2:164" s="24" customFormat="1" ht="20.25" customHeight="1">
      <c r="B132" s="97"/>
      <c r="C132" s="92" t="s">
        <v>222</v>
      </c>
      <c r="D132" s="98"/>
      <c r="E132" s="781" t="s">
        <v>219</v>
      </c>
      <c r="F132" s="781"/>
      <c r="G132" s="781"/>
      <c r="H132" s="781"/>
      <c r="I132" s="781"/>
      <c r="J132" s="781"/>
      <c r="K132" s="86"/>
      <c r="L132" s="86"/>
      <c r="M132" s="86"/>
      <c r="N132" s="782"/>
      <c r="O132" s="782"/>
      <c r="P132" s="86"/>
      <c r="Q132" s="86"/>
      <c r="R132" s="86"/>
      <c r="S132" s="86"/>
      <c r="T132" s="86"/>
      <c r="U132" s="218"/>
      <c r="V132" s="99"/>
      <c r="W132" s="99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</row>
    <row r="133" spans="2:166" ht="42" customHeight="1">
      <c r="B133" s="87"/>
      <c r="C133" s="105" t="s">
        <v>281</v>
      </c>
      <c r="D133" s="106"/>
      <c r="E133" s="100"/>
      <c r="F133" s="101" t="s">
        <v>225</v>
      </c>
      <c r="G133" s="798"/>
      <c r="H133" s="798"/>
      <c r="I133" s="798"/>
      <c r="J133" s="798"/>
      <c r="K133" s="86"/>
      <c r="L133" s="86"/>
      <c r="M133" s="86"/>
      <c r="N133" s="52"/>
      <c r="O133" s="101" t="s">
        <v>283</v>
      </c>
      <c r="P133" s="802"/>
      <c r="Q133" s="802"/>
      <c r="R133" s="219"/>
      <c r="S133" s="219"/>
      <c r="T133" s="219"/>
      <c r="U133" s="216"/>
      <c r="V133" s="61"/>
      <c r="W133" s="61"/>
      <c r="FI133"/>
      <c r="FJ133"/>
    </row>
    <row r="134" spans="2:25" ht="10.5" customHeight="1">
      <c r="B134" s="16"/>
      <c r="C134" s="17"/>
      <c r="D134" s="18"/>
      <c r="E134" s="19"/>
      <c r="F134" s="18"/>
      <c r="G134" s="16"/>
      <c r="H134" s="16"/>
      <c r="I134" s="16"/>
      <c r="J134" s="22"/>
      <c r="K134" s="7"/>
      <c r="L134" s="7"/>
      <c r="M134" s="7"/>
      <c r="N134" s="22"/>
      <c r="O134" s="28"/>
      <c r="P134" s="20"/>
      <c r="Q134" s="20"/>
      <c r="R134" s="20"/>
      <c r="S134" s="220"/>
      <c r="T134" s="220"/>
      <c r="U134" s="220"/>
      <c r="V134" s="221"/>
      <c r="W134" s="221"/>
      <c r="X134" s="61"/>
      <c r="Y134" s="61"/>
    </row>
    <row r="135" spans="11:25" ht="18.75">
      <c r="K135" s="22"/>
      <c r="L135" s="22"/>
      <c r="M135" s="22"/>
      <c r="S135" s="61"/>
      <c r="T135" s="61"/>
      <c r="U135" s="61"/>
      <c r="V135" s="61"/>
      <c r="W135" s="61"/>
      <c r="X135" s="61"/>
      <c r="Y135" s="61"/>
    </row>
    <row r="136" spans="2:25" s="52" customFormat="1" ht="18.75">
      <c r="B136" s="59"/>
      <c r="D136" s="51"/>
      <c r="E136" s="51"/>
      <c r="K136"/>
      <c r="L136"/>
      <c r="M136"/>
      <c r="S136" s="61"/>
      <c r="T136" s="61"/>
      <c r="U136" s="61"/>
      <c r="V136" s="61"/>
      <c r="W136" s="61"/>
      <c r="X136" s="61"/>
      <c r="Y136" s="61"/>
    </row>
    <row r="137" spans="2:25" s="52" customFormat="1" ht="18.75">
      <c r="B137" s="59"/>
      <c r="D137" s="51"/>
      <c r="E137" s="51"/>
      <c r="S137" s="61"/>
      <c r="T137" s="61"/>
      <c r="U137" s="61"/>
      <c r="V137" s="61"/>
      <c r="W137" s="61"/>
      <c r="X137" s="61"/>
      <c r="Y137" s="61"/>
    </row>
    <row r="138" spans="2:25" s="52" customFormat="1" ht="18.75">
      <c r="B138" s="59"/>
      <c r="D138" s="51"/>
      <c r="E138" s="51"/>
      <c r="S138" s="61"/>
      <c r="T138" s="61"/>
      <c r="U138" s="61"/>
      <c r="V138" s="61"/>
      <c r="W138" s="61"/>
      <c r="X138" s="61"/>
      <c r="Y138" s="61"/>
    </row>
    <row r="139" spans="2:25" s="52" customFormat="1" ht="18.75">
      <c r="B139" s="59"/>
      <c r="D139" s="51"/>
      <c r="E139" s="51"/>
      <c r="S139" s="61"/>
      <c r="T139" s="61"/>
      <c r="U139" s="61"/>
      <c r="V139" s="61"/>
      <c r="W139" s="61"/>
      <c r="X139" s="61"/>
      <c r="Y139" s="61"/>
    </row>
    <row r="140" spans="19:25" s="52" customFormat="1" ht="18.75" customHeight="1">
      <c r="S140" s="61"/>
      <c r="T140" s="61"/>
      <c r="U140" s="61"/>
      <c r="V140" s="61"/>
      <c r="W140" s="61"/>
      <c r="X140" s="61"/>
      <c r="Y140" s="61"/>
    </row>
    <row r="141" spans="2:21" s="52" customFormat="1" ht="18.75">
      <c r="B141" s="59"/>
      <c r="D141" s="51"/>
      <c r="E141" s="51"/>
      <c r="S141" s="61"/>
      <c r="T141" s="61"/>
      <c r="U141" s="61"/>
    </row>
    <row r="142" spans="2:21" s="52" customFormat="1" ht="18.75">
      <c r="B142" s="59"/>
      <c r="D142" s="51"/>
      <c r="E142" s="51"/>
      <c r="S142" s="61"/>
      <c r="T142" s="61"/>
      <c r="U142" s="61"/>
    </row>
    <row r="143" spans="2:21" s="52" customFormat="1" ht="18.75">
      <c r="B143" s="59"/>
      <c r="D143" s="51"/>
      <c r="E143" s="51"/>
      <c r="S143" s="61"/>
      <c r="T143" s="61"/>
      <c r="U143" s="61"/>
    </row>
    <row r="144" spans="2:21" s="52" customFormat="1" ht="18.75">
      <c r="B144" s="59"/>
      <c r="D144" s="51"/>
      <c r="E144" s="51"/>
      <c r="S144" s="61"/>
      <c r="T144" s="61"/>
      <c r="U144" s="61"/>
    </row>
    <row r="145" spans="2:21" s="52" customFormat="1" ht="18.75">
      <c r="B145" s="59"/>
      <c r="D145" s="51"/>
      <c r="E145" s="51"/>
      <c r="S145" s="61"/>
      <c r="T145" s="61"/>
      <c r="U145" s="61"/>
    </row>
    <row r="146" spans="2:21" s="52" customFormat="1" ht="18.75">
      <c r="B146" s="59"/>
      <c r="D146" s="51"/>
      <c r="E146" s="51"/>
      <c r="S146" s="61"/>
      <c r="T146" s="61"/>
      <c r="U146" s="61"/>
    </row>
    <row r="147" spans="2:21" s="52" customFormat="1" ht="18.75">
      <c r="B147" s="59"/>
      <c r="D147" s="51"/>
      <c r="E147" s="51"/>
      <c r="S147" s="61"/>
      <c r="T147" s="61"/>
      <c r="U147" s="61"/>
    </row>
    <row r="148" spans="2:21" s="52" customFormat="1" ht="18.75">
      <c r="B148" s="59"/>
      <c r="D148" s="51"/>
      <c r="E148" s="51"/>
      <c r="S148" s="61"/>
      <c r="T148" s="61"/>
      <c r="U148" s="61"/>
    </row>
    <row r="149" spans="2:21" s="52" customFormat="1" ht="18.75">
      <c r="B149" s="59"/>
      <c r="D149" s="51"/>
      <c r="E149" s="51"/>
      <c r="S149" s="61"/>
      <c r="T149" s="61"/>
      <c r="U149" s="61"/>
    </row>
    <row r="150" spans="2:21" s="52" customFormat="1" ht="18.75">
      <c r="B150" s="59"/>
      <c r="D150" s="51"/>
      <c r="E150" s="51"/>
      <c r="S150" s="61"/>
      <c r="T150" s="61"/>
      <c r="U150" s="61"/>
    </row>
    <row r="151" spans="2:21" s="52" customFormat="1" ht="18.75">
      <c r="B151" s="59"/>
      <c r="D151" s="51"/>
      <c r="E151" s="51"/>
      <c r="S151" s="61"/>
      <c r="T151" s="61"/>
      <c r="U151" s="61"/>
    </row>
    <row r="152" spans="2:21" s="52" customFormat="1" ht="18.75">
      <c r="B152" s="59"/>
      <c r="D152" s="51"/>
      <c r="E152" s="51"/>
      <c r="S152" s="61"/>
      <c r="T152" s="61"/>
      <c r="U152" s="61"/>
    </row>
    <row r="153" spans="2:21" s="52" customFormat="1" ht="18.75">
      <c r="B153" s="59"/>
      <c r="D153" s="51"/>
      <c r="E153" s="51"/>
      <c r="S153" s="61"/>
      <c r="T153" s="61"/>
      <c r="U153" s="61"/>
    </row>
    <row r="154" spans="2:21" s="52" customFormat="1" ht="18.75">
      <c r="B154" s="59"/>
      <c r="D154" s="51"/>
      <c r="E154" s="51"/>
      <c r="S154" s="61"/>
      <c r="T154" s="61"/>
      <c r="U154" s="61"/>
    </row>
    <row r="155" spans="2:21" s="52" customFormat="1" ht="18.75">
      <c r="B155" s="59"/>
      <c r="D155" s="51"/>
      <c r="E155" s="51"/>
      <c r="S155" s="61"/>
      <c r="T155" s="61"/>
      <c r="U155" s="61"/>
    </row>
    <row r="156" spans="2:21" s="52" customFormat="1" ht="18.75">
      <c r="B156" s="59"/>
      <c r="D156" s="51"/>
      <c r="E156" s="51"/>
      <c r="S156" s="61"/>
      <c r="T156" s="61"/>
      <c r="U156" s="61"/>
    </row>
    <row r="157" spans="2:21" s="52" customFormat="1" ht="18.75">
      <c r="B157" s="59"/>
      <c r="D157" s="51"/>
      <c r="E157" s="51"/>
      <c r="S157" s="61"/>
      <c r="T157" s="61"/>
      <c r="U157" s="61"/>
    </row>
    <row r="158" spans="2:21" s="52" customFormat="1" ht="18.75">
      <c r="B158" s="59"/>
      <c r="D158" s="51"/>
      <c r="E158" s="51"/>
      <c r="S158" s="61"/>
      <c r="T158" s="61"/>
      <c r="U158" s="61"/>
    </row>
    <row r="159" spans="2:21" s="52" customFormat="1" ht="18.75">
      <c r="B159" s="59"/>
      <c r="D159" s="51"/>
      <c r="E159" s="51"/>
      <c r="S159" s="61"/>
      <c r="T159" s="61"/>
      <c r="U159" s="61"/>
    </row>
    <row r="160" spans="2:21" s="52" customFormat="1" ht="18.75">
      <c r="B160" s="59"/>
      <c r="D160" s="51"/>
      <c r="E160" s="51"/>
      <c r="S160" s="61"/>
      <c r="T160" s="61"/>
      <c r="U160" s="61"/>
    </row>
    <row r="161" spans="2:21" s="52" customFormat="1" ht="18.75">
      <c r="B161" s="59"/>
      <c r="D161" s="51"/>
      <c r="E161" s="51"/>
      <c r="S161" s="61"/>
      <c r="T161" s="61"/>
      <c r="U161" s="61"/>
    </row>
    <row r="162" spans="2:21" s="52" customFormat="1" ht="18.75">
      <c r="B162" s="59"/>
      <c r="D162" s="51"/>
      <c r="E162" s="51"/>
      <c r="S162" s="61"/>
      <c r="T162" s="61"/>
      <c r="U162" s="61"/>
    </row>
    <row r="163" spans="2:21" s="52" customFormat="1" ht="18.75">
      <c r="B163" s="59"/>
      <c r="D163" s="51"/>
      <c r="E163" s="51"/>
      <c r="S163" s="61"/>
      <c r="T163" s="61"/>
      <c r="U163" s="61"/>
    </row>
    <row r="164" spans="2:21" s="52" customFormat="1" ht="18.75">
      <c r="B164" s="59"/>
      <c r="D164" s="51"/>
      <c r="E164" s="51"/>
      <c r="S164" s="61"/>
      <c r="T164" s="61"/>
      <c r="U164" s="61"/>
    </row>
    <row r="165" spans="2:21" s="52" customFormat="1" ht="18.75">
      <c r="B165" s="59"/>
      <c r="D165" s="51"/>
      <c r="E165" s="51"/>
      <c r="S165" s="61"/>
      <c r="T165" s="61"/>
      <c r="U165" s="61"/>
    </row>
    <row r="166" spans="2:21" s="52" customFormat="1" ht="18.75">
      <c r="B166" s="59"/>
      <c r="D166" s="51"/>
      <c r="E166" s="51"/>
      <c r="S166" s="61"/>
      <c r="T166" s="61"/>
      <c r="U166" s="61"/>
    </row>
    <row r="167" spans="2:21" s="52" customFormat="1" ht="18.75">
      <c r="B167" s="59"/>
      <c r="D167" s="51"/>
      <c r="E167" s="51"/>
      <c r="S167" s="61"/>
      <c r="T167" s="61"/>
      <c r="U167" s="61"/>
    </row>
    <row r="168" spans="2:21" s="52" customFormat="1" ht="18.75">
      <c r="B168" s="59"/>
      <c r="D168" s="51"/>
      <c r="E168" s="51"/>
      <c r="S168" s="61"/>
      <c r="T168" s="61"/>
      <c r="U168" s="61"/>
    </row>
    <row r="169" spans="2:21" s="52" customFormat="1" ht="18.75">
      <c r="B169" s="59"/>
      <c r="D169" s="51"/>
      <c r="E169" s="51"/>
      <c r="S169" s="61"/>
      <c r="T169" s="61"/>
      <c r="U169" s="61"/>
    </row>
    <row r="170" spans="2:21" s="52" customFormat="1" ht="18.75">
      <c r="B170" s="59"/>
      <c r="D170" s="51"/>
      <c r="E170" s="51"/>
      <c r="S170" s="61"/>
      <c r="T170" s="61"/>
      <c r="U170" s="61"/>
    </row>
    <row r="171" spans="2:21" s="52" customFormat="1" ht="18.75">
      <c r="B171" s="59"/>
      <c r="D171" s="51"/>
      <c r="E171" s="51"/>
      <c r="S171" s="61"/>
      <c r="T171" s="61"/>
      <c r="U171" s="61"/>
    </row>
    <row r="172" spans="2:21" s="52" customFormat="1" ht="18.75">
      <c r="B172" s="59"/>
      <c r="D172" s="51"/>
      <c r="E172" s="51"/>
      <c r="S172" s="61"/>
      <c r="T172" s="61"/>
      <c r="U172" s="61"/>
    </row>
    <row r="173" spans="2:21" s="52" customFormat="1" ht="18.75">
      <c r="B173" s="59"/>
      <c r="D173" s="51"/>
      <c r="E173" s="51"/>
      <c r="S173" s="61"/>
      <c r="T173" s="61"/>
      <c r="U173" s="61"/>
    </row>
    <row r="174" spans="2:21" s="52" customFormat="1" ht="18.75">
      <c r="B174" s="59"/>
      <c r="D174" s="51"/>
      <c r="E174" s="51"/>
      <c r="S174" s="61"/>
      <c r="T174" s="61"/>
      <c r="U174" s="61"/>
    </row>
    <row r="175" spans="2:21" s="52" customFormat="1" ht="18.75">
      <c r="B175" s="59"/>
      <c r="D175" s="51"/>
      <c r="E175" s="51"/>
      <c r="S175" s="61"/>
      <c r="T175" s="61"/>
      <c r="U175" s="61"/>
    </row>
    <row r="176" spans="2:21" s="52" customFormat="1" ht="18.75">
      <c r="B176" s="59"/>
      <c r="D176" s="51"/>
      <c r="E176" s="51"/>
      <c r="S176" s="61"/>
      <c r="T176" s="61"/>
      <c r="U176" s="61"/>
    </row>
    <row r="177" spans="2:21" s="52" customFormat="1" ht="18.75">
      <c r="B177" s="59"/>
      <c r="D177" s="51"/>
      <c r="E177" s="51"/>
      <c r="S177" s="61"/>
      <c r="T177" s="61"/>
      <c r="U177" s="61"/>
    </row>
    <row r="178" spans="2:21" s="52" customFormat="1" ht="18.75">
      <c r="B178" s="59"/>
      <c r="D178" s="51"/>
      <c r="E178" s="51"/>
      <c r="S178" s="61"/>
      <c r="T178" s="61"/>
      <c r="U178" s="61"/>
    </row>
    <row r="179" spans="2:21" s="52" customFormat="1" ht="18.75">
      <c r="B179" s="59"/>
      <c r="D179" s="51"/>
      <c r="E179" s="51"/>
      <c r="S179" s="61"/>
      <c r="T179" s="61"/>
      <c r="U179" s="61"/>
    </row>
    <row r="180" spans="2:21" s="52" customFormat="1" ht="18.75">
      <c r="B180" s="59"/>
      <c r="D180" s="51"/>
      <c r="E180" s="51"/>
      <c r="S180" s="61"/>
      <c r="T180" s="61"/>
      <c r="U180" s="61"/>
    </row>
    <row r="181" spans="2:21" s="52" customFormat="1" ht="18.75">
      <c r="B181" s="59"/>
      <c r="D181" s="51"/>
      <c r="E181" s="51"/>
      <c r="S181" s="61"/>
      <c r="T181" s="61"/>
      <c r="U181" s="61"/>
    </row>
    <row r="182" spans="2:21" s="52" customFormat="1" ht="18.75">
      <c r="B182" s="59"/>
      <c r="D182" s="51"/>
      <c r="E182" s="51"/>
      <c r="S182" s="61"/>
      <c r="T182" s="61"/>
      <c r="U182" s="61"/>
    </row>
    <row r="183" spans="2:21" s="52" customFormat="1" ht="18.75">
      <c r="B183" s="59"/>
      <c r="D183" s="51"/>
      <c r="E183" s="51"/>
      <c r="S183" s="61"/>
      <c r="T183" s="61"/>
      <c r="U183" s="61"/>
    </row>
    <row r="184" spans="2:21" s="52" customFormat="1" ht="18.75">
      <c r="B184" s="59"/>
      <c r="D184" s="51"/>
      <c r="E184" s="51"/>
      <c r="S184" s="61"/>
      <c r="T184" s="61"/>
      <c r="U184" s="61"/>
    </row>
    <row r="185" spans="2:21" s="52" customFormat="1" ht="18.75">
      <c r="B185" s="59"/>
      <c r="D185" s="51"/>
      <c r="E185" s="51"/>
      <c r="S185" s="61"/>
      <c r="T185" s="61"/>
      <c r="U185" s="61"/>
    </row>
    <row r="186" spans="2:21" s="52" customFormat="1" ht="18.75">
      <c r="B186" s="59"/>
      <c r="D186" s="51"/>
      <c r="E186" s="51"/>
      <c r="S186" s="61"/>
      <c r="T186" s="61"/>
      <c r="U186" s="61"/>
    </row>
    <row r="187" spans="2:21" s="52" customFormat="1" ht="18.75">
      <c r="B187" s="59"/>
      <c r="D187" s="51"/>
      <c r="E187" s="51"/>
      <c r="S187" s="61"/>
      <c r="T187" s="61"/>
      <c r="U187" s="61"/>
    </row>
    <row r="188" spans="2:21" s="52" customFormat="1" ht="18.75">
      <c r="B188" s="59"/>
      <c r="D188" s="51"/>
      <c r="E188" s="51"/>
      <c r="S188" s="61"/>
      <c r="T188" s="61"/>
      <c r="U188" s="61"/>
    </row>
    <row r="189" spans="2:21" s="52" customFormat="1" ht="18.75">
      <c r="B189" s="59"/>
      <c r="D189" s="51"/>
      <c r="E189" s="51"/>
      <c r="S189" s="61"/>
      <c r="T189" s="61"/>
      <c r="U189" s="61"/>
    </row>
    <row r="190" spans="2:21" s="52" customFormat="1" ht="18.75">
      <c r="B190" s="59"/>
      <c r="D190" s="51"/>
      <c r="E190" s="51"/>
      <c r="S190" s="61"/>
      <c r="T190" s="61"/>
      <c r="U190" s="61"/>
    </row>
    <row r="191" spans="2:21" s="52" customFormat="1" ht="18.75">
      <c r="B191" s="59"/>
      <c r="D191" s="51"/>
      <c r="E191" s="51"/>
      <c r="S191" s="61"/>
      <c r="T191" s="61"/>
      <c r="U191" s="61"/>
    </row>
    <row r="192" spans="2:21" s="52" customFormat="1" ht="18.75">
      <c r="B192" s="59"/>
      <c r="D192" s="51"/>
      <c r="E192" s="51"/>
      <c r="S192" s="61"/>
      <c r="T192" s="61"/>
      <c r="U192" s="61"/>
    </row>
    <row r="193" spans="2:21" s="52" customFormat="1" ht="18.75">
      <c r="B193" s="59"/>
      <c r="D193" s="51"/>
      <c r="E193" s="51"/>
      <c r="S193" s="61"/>
      <c r="T193" s="61"/>
      <c r="U193" s="61"/>
    </row>
    <row r="194" spans="2:21" s="52" customFormat="1" ht="18.75">
      <c r="B194" s="59"/>
      <c r="D194" s="51"/>
      <c r="E194" s="51"/>
      <c r="S194" s="61"/>
      <c r="T194" s="61"/>
      <c r="U194" s="61"/>
    </row>
    <row r="195" spans="2:21" s="52" customFormat="1" ht="18.75">
      <c r="B195" s="59"/>
      <c r="D195" s="51"/>
      <c r="E195" s="51"/>
      <c r="S195" s="61"/>
      <c r="T195" s="61"/>
      <c r="U195" s="61"/>
    </row>
    <row r="196" spans="2:21" s="52" customFormat="1" ht="18.75">
      <c r="B196" s="59"/>
      <c r="D196" s="51"/>
      <c r="E196" s="51"/>
      <c r="S196" s="61"/>
      <c r="T196" s="61"/>
      <c r="U196" s="61"/>
    </row>
    <row r="197" spans="2:21" s="52" customFormat="1" ht="18.75">
      <c r="B197" s="59"/>
      <c r="D197" s="51"/>
      <c r="E197" s="51"/>
      <c r="S197" s="61"/>
      <c r="T197" s="61"/>
      <c r="U197" s="61"/>
    </row>
    <row r="198" spans="2:21" s="52" customFormat="1" ht="18.75">
      <c r="B198" s="59"/>
      <c r="D198" s="51"/>
      <c r="E198" s="51"/>
      <c r="S198" s="61"/>
      <c r="T198" s="61"/>
      <c r="U198" s="61"/>
    </row>
    <row r="199" spans="2:21" s="52" customFormat="1" ht="18.75">
      <c r="B199" s="59"/>
      <c r="D199" s="51"/>
      <c r="E199" s="51"/>
      <c r="S199" s="61"/>
      <c r="T199" s="61"/>
      <c r="U199" s="61"/>
    </row>
    <row r="200" spans="2:21" s="52" customFormat="1" ht="18.75">
      <c r="B200" s="59"/>
      <c r="D200" s="51"/>
      <c r="E200" s="51"/>
      <c r="S200" s="61"/>
      <c r="T200" s="61"/>
      <c r="U200" s="61"/>
    </row>
    <row r="201" spans="2:21" s="52" customFormat="1" ht="18.75">
      <c r="B201" s="59"/>
      <c r="D201" s="51"/>
      <c r="E201" s="51"/>
      <c r="S201" s="61"/>
      <c r="T201" s="61"/>
      <c r="U201" s="61"/>
    </row>
    <row r="202" spans="2:21" s="52" customFormat="1" ht="18.75">
      <c r="B202" s="59"/>
      <c r="D202" s="51"/>
      <c r="E202" s="51"/>
      <c r="S202" s="61"/>
      <c r="T202" s="61"/>
      <c r="U202" s="61"/>
    </row>
    <row r="203" spans="2:21" s="52" customFormat="1" ht="18.75">
      <c r="B203" s="59"/>
      <c r="D203" s="51"/>
      <c r="E203" s="51"/>
      <c r="S203" s="61"/>
      <c r="T203" s="61"/>
      <c r="U203" s="61"/>
    </row>
    <row r="204" spans="2:21" s="52" customFormat="1" ht="18.75">
      <c r="B204" s="59"/>
      <c r="D204" s="51"/>
      <c r="E204" s="51"/>
      <c r="S204" s="61"/>
      <c r="T204" s="61"/>
      <c r="U204" s="61"/>
    </row>
    <row r="205" spans="2:21" s="52" customFormat="1" ht="18.75">
      <c r="B205" s="59"/>
      <c r="D205" s="51"/>
      <c r="E205" s="51"/>
      <c r="S205" s="61"/>
      <c r="T205" s="61"/>
      <c r="U205" s="61"/>
    </row>
    <row r="206" spans="2:21" s="52" customFormat="1" ht="18.75">
      <c r="B206" s="59"/>
      <c r="D206" s="51"/>
      <c r="E206" s="51"/>
      <c r="S206" s="61"/>
      <c r="T206" s="61"/>
      <c r="U206" s="61"/>
    </row>
    <row r="207" spans="2:21" s="52" customFormat="1" ht="18.75">
      <c r="B207" s="59"/>
      <c r="D207" s="51"/>
      <c r="E207" s="51"/>
      <c r="S207" s="61"/>
      <c r="T207" s="61"/>
      <c r="U207" s="61"/>
    </row>
    <row r="208" spans="2:21" s="52" customFormat="1" ht="18.75">
      <c r="B208" s="59"/>
      <c r="D208" s="51"/>
      <c r="E208" s="51"/>
      <c r="S208" s="61"/>
      <c r="T208" s="61"/>
      <c r="U208" s="61"/>
    </row>
    <row r="209" spans="2:21" s="52" customFormat="1" ht="18.75">
      <c r="B209" s="59"/>
      <c r="D209" s="51"/>
      <c r="E209" s="51"/>
      <c r="S209" s="61"/>
      <c r="T209" s="61"/>
      <c r="U209" s="61"/>
    </row>
    <row r="210" spans="2:21" s="52" customFormat="1" ht="18.75">
      <c r="B210" s="59"/>
      <c r="D210" s="51"/>
      <c r="E210" s="51"/>
      <c r="S210" s="61"/>
      <c r="T210" s="61"/>
      <c r="U210" s="61"/>
    </row>
    <row r="211" spans="2:21" s="52" customFormat="1" ht="18.75">
      <c r="B211" s="59"/>
      <c r="D211" s="51"/>
      <c r="E211" s="51"/>
      <c r="S211" s="61"/>
      <c r="T211" s="61"/>
      <c r="U211" s="61"/>
    </row>
    <row r="212" spans="2:21" s="52" customFormat="1" ht="18.75">
      <c r="B212" s="59"/>
      <c r="D212" s="51"/>
      <c r="E212" s="51"/>
      <c r="S212" s="61"/>
      <c r="T212" s="61"/>
      <c r="U212" s="61"/>
    </row>
    <row r="213" spans="2:21" s="52" customFormat="1" ht="18.75">
      <c r="B213" s="59"/>
      <c r="D213" s="51"/>
      <c r="E213" s="51"/>
      <c r="S213" s="61"/>
      <c r="T213" s="61"/>
      <c r="U213" s="61"/>
    </row>
    <row r="214" spans="2:21" s="52" customFormat="1" ht="18.75">
      <c r="B214" s="59"/>
      <c r="D214" s="51"/>
      <c r="E214" s="51"/>
      <c r="S214" s="61"/>
      <c r="T214" s="61"/>
      <c r="U214" s="61"/>
    </row>
    <row r="215" spans="2:21" s="52" customFormat="1" ht="18.75">
      <c r="B215" s="59"/>
      <c r="D215" s="51"/>
      <c r="E215" s="51"/>
      <c r="S215" s="61"/>
      <c r="T215" s="61"/>
      <c r="U215" s="61"/>
    </row>
    <row r="216" spans="2:21" s="52" customFormat="1" ht="18.75">
      <c r="B216" s="59"/>
      <c r="D216" s="51"/>
      <c r="E216" s="51"/>
      <c r="S216" s="61"/>
      <c r="T216" s="61"/>
      <c r="U216" s="61"/>
    </row>
    <row r="217" spans="2:21" s="52" customFormat="1" ht="18.75">
      <c r="B217" s="59"/>
      <c r="D217" s="51"/>
      <c r="E217" s="51"/>
      <c r="S217" s="61"/>
      <c r="T217" s="61"/>
      <c r="U217" s="61"/>
    </row>
    <row r="218" spans="2:21" s="52" customFormat="1" ht="18.75">
      <c r="B218" s="59"/>
      <c r="D218" s="51"/>
      <c r="E218" s="51"/>
      <c r="S218" s="61"/>
      <c r="T218" s="61"/>
      <c r="U218" s="61"/>
    </row>
    <row r="219" spans="2:21" s="52" customFormat="1" ht="18.75">
      <c r="B219" s="59"/>
      <c r="D219" s="51"/>
      <c r="E219" s="51"/>
      <c r="S219" s="61"/>
      <c r="T219" s="61"/>
      <c r="U219" s="61"/>
    </row>
    <row r="220" spans="2:21" s="52" customFormat="1" ht="18.75">
      <c r="B220" s="59"/>
      <c r="D220" s="51"/>
      <c r="E220" s="51"/>
      <c r="S220" s="61"/>
      <c r="T220" s="61"/>
      <c r="U220" s="61"/>
    </row>
    <row r="221" spans="2:21" s="52" customFormat="1" ht="18.75">
      <c r="B221" s="59"/>
      <c r="D221" s="51"/>
      <c r="E221" s="51"/>
      <c r="S221" s="61"/>
      <c r="T221" s="61"/>
      <c r="U221" s="61"/>
    </row>
    <row r="222" spans="2:21" s="52" customFormat="1" ht="18.75">
      <c r="B222" s="59"/>
      <c r="D222" s="51"/>
      <c r="E222" s="51"/>
      <c r="S222" s="61"/>
      <c r="T222" s="61"/>
      <c r="U222" s="61"/>
    </row>
    <row r="223" spans="2:21" s="52" customFormat="1" ht="18.75">
      <c r="B223" s="59"/>
      <c r="D223" s="51"/>
      <c r="E223" s="51"/>
      <c r="S223" s="61"/>
      <c r="T223" s="61"/>
      <c r="U223" s="61"/>
    </row>
    <row r="224" spans="2:21" s="52" customFormat="1" ht="18.75">
      <c r="B224" s="59"/>
      <c r="D224" s="51"/>
      <c r="E224" s="51"/>
      <c r="S224" s="61"/>
      <c r="T224" s="61"/>
      <c r="U224" s="61"/>
    </row>
    <row r="225" spans="2:21" s="52" customFormat="1" ht="18.75">
      <c r="B225" s="59"/>
      <c r="D225" s="51"/>
      <c r="E225" s="51"/>
      <c r="S225" s="61"/>
      <c r="T225" s="61"/>
      <c r="U225" s="61"/>
    </row>
    <row r="226" spans="2:21" s="52" customFormat="1" ht="18.75">
      <c r="B226" s="59"/>
      <c r="D226" s="51"/>
      <c r="E226" s="51"/>
      <c r="S226" s="61"/>
      <c r="T226" s="61"/>
      <c r="U226" s="61"/>
    </row>
    <row r="227" spans="2:21" s="52" customFormat="1" ht="18.75">
      <c r="B227" s="59"/>
      <c r="D227" s="51"/>
      <c r="E227" s="51"/>
      <c r="S227" s="61"/>
      <c r="T227" s="61"/>
      <c r="U227" s="61"/>
    </row>
    <row r="228" spans="2:21" s="52" customFormat="1" ht="18.75">
      <c r="B228" s="59"/>
      <c r="D228" s="51"/>
      <c r="E228" s="51"/>
      <c r="S228" s="61"/>
      <c r="T228" s="61"/>
      <c r="U228" s="61"/>
    </row>
    <row r="229" spans="2:21" s="52" customFormat="1" ht="18.75">
      <c r="B229" s="59"/>
      <c r="D229" s="51"/>
      <c r="E229" s="51"/>
      <c r="S229" s="61"/>
      <c r="T229" s="61"/>
      <c r="U229" s="61"/>
    </row>
    <row r="230" spans="2:21" s="52" customFormat="1" ht="18.75">
      <c r="B230" s="59"/>
      <c r="D230" s="51"/>
      <c r="E230" s="51"/>
      <c r="S230" s="61"/>
      <c r="T230" s="61"/>
      <c r="U230" s="61"/>
    </row>
    <row r="231" spans="2:21" s="52" customFormat="1" ht="18.75">
      <c r="B231" s="59"/>
      <c r="D231" s="51"/>
      <c r="E231" s="51"/>
      <c r="S231" s="61"/>
      <c r="T231" s="61"/>
      <c r="U231" s="61"/>
    </row>
    <row r="232" spans="2:21" s="52" customFormat="1" ht="18.75">
      <c r="B232" s="59"/>
      <c r="D232" s="51"/>
      <c r="E232" s="51"/>
      <c r="S232" s="61"/>
      <c r="T232" s="61"/>
      <c r="U232" s="61"/>
    </row>
    <row r="233" spans="2:21" s="52" customFormat="1" ht="18.75">
      <c r="B233" s="59"/>
      <c r="D233" s="51"/>
      <c r="E233" s="51"/>
      <c r="S233" s="61"/>
      <c r="T233" s="61"/>
      <c r="U233" s="61"/>
    </row>
    <row r="234" spans="2:21" s="52" customFormat="1" ht="18.75">
      <c r="B234" s="59"/>
      <c r="D234" s="51"/>
      <c r="E234" s="51"/>
      <c r="S234" s="61"/>
      <c r="T234" s="61"/>
      <c r="U234" s="61"/>
    </row>
    <row r="235" spans="2:21" s="52" customFormat="1" ht="18.75">
      <c r="B235" s="59"/>
      <c r="D235" s="51"/>
      <c r="E235" s="51"/>
      <c r="S235" s="61"/>
      <c r="T235" s="61"/>
      <c r="U235" s="61"/>
    </row>
    <row r="236" spans="2:21" s="52" customFormat="1" ht="18.75">
      <c r="B236" s="59"/>
      <c r="D236" s="51"/>
      <c r="E236" s="51"/>
      <c r="S236" s="61"/>
      <c r="T236" s="61"/>
      <c r="U236" s="61"/>
    </row>
    <row r="237" spans="2:21" s="52" customFormat="1" ht="18.75">
      <c r="B237" s="59"/>
      <c r="D237" s="51"/>
      <c r="E237" s="51"/>
      <c r="S237" s="61"/>
      <c r="T237" s="61"/>
      <c r="U237" s="61"/>
    </row>
    <row r="238" spans="2:21" s="52" customFormat="1" ht="18.75">
      <c r="B238" s="59"/>
      <c r="D238" s="51"/>
      <c r="E238" s="51"/>
      <c r="S238" s="61"/>
      <c r="T238" s="61"/>
      <c r="U238" s="61"/>
    </row>
    <row r="239" spans="2:21" s="52" customFormat="1" ht="18.75">
      <c r="B239" s="59"/>
      <c r="D239" s="51"/>
      <c r="E239" s="51"/>
      <c r="S239" s="61"/>
      <c r="T239" s="61"/>
      <c r="U239" s="61"/>
    </row>
    <row r="240" spans="2:21" s="52" customFormat="1" ht="18.75">
      <c r="B240" s="59"/>
      <c r="D240" s="51"/>
      <c r="E240" s="51"/>
      <c r="S240" s="61"/>
      <c r="T240" s="61"/>
      <c r="U240" s="61"/>
    </row>
    <row r="241" spans="2:21" s="52" customFormat="1" ht="18.75">
      <c r="B241" s="59"/>
      <c r="D241" s="51"/>
      <c r="E241" s="51"/>
      <c r="S241" s="61"/>
      <c r="T241" s="61"/>
      <c r="U241" s="61"/>
    </row>
    <row r="242" spans="2:21" s="52" customFormat="1" ht="18.75">
      <c r="B242" s="59"/>
      <c r="D242" s="51"/>
      <c r="E242" s="51"/>
      <c r="S242" s="61"/>
      <c r="T242" s="61"/>
      <c r="U242" s="61"/>
    </row>
    <row r="243" spans="2:21" s="52" customFormat="1" ht="18.75">
      <c r="B243" s="59"/>
      <c r="D243" s="51"/>
      <c r="E243" s="51"/>
      <c r="S243" s="61"/>
      <c r="T243" s="61"/>
      <c r="U243" s="61"/>
    </row>
    <row r="244" spans="2:21" s="52" customFormat="1" ht="18.75">
      <c r="B244" s="59"/>
      <c r="D244" s="51"/>
      <c r="E244" s="51"/>
      <c r="S244" s="61"/>
      <c r="T244" s="61"/>
      <c r="U244" s="61"/>
    </row>
    <row r="245" spans="2:21" s="52" customFormat="1" ht="18.75">
      <c r="B245" s="59"/>
      <c r="D245" s="51"/>
      <c r="E245" s="51"/>
      <c r="S245" s="61"/>
      <c r="T245" s="61"/>
      <c r="U245" s="61"/>
    </row>
    <row r="246" spans="2:21" s="52" customFormat="1" ht="18.75">
      <c r="B246" s="59"/>
      <c r="D246" s="51"/>
      <c r="E246" s="51"/>
      <c r="S246" s="61"/>
      <c r="T246" s="61"/>
      <c r="U246" s="61"/>
    </row>
    <row r="247" spans="2:21" s="52" customFormat="1" ht="18.75">
      <c r="B247" s="59"/>
      <c r="D247" s="51"/>
      <c r="E247" s="51"/>
      <c r="S247" s="61"/>
      <c r="T247" s="61"/>
      <c r="U247" s="61"/>
    </row>
    <row r="248" spans="2:21" s="52" customFormat="1" ht="18.75">
      <c r="B248" s="59"/>
      <c r="D248" s="51"/>
      <c r="E248" s="51"/>
      <c r="S248" s="61"/>
      <c r="T248" s="61"/>
      <c r="U248" s="61"/>
    </row>
    <row r="249" spans="2:21" s="52" customFormat="1" ht="18.75">
      <c r="B249" s="59"/>
      <c r="D249" s="51"/>
      <c r="E249" s="51"/>
      <c r="S249" s="61"/>
      <c r="T249" s="61"/>
      <c r="U249" s="61"/>
    </row>
    <row r="250" spans="2:21" s="52" customFormat="1" ht="18.75">
      <c r="B250" s="59"/>
      <c r="D250" s="51"/>
      <c r="E250" s="51"/>
      <c r="S250" s="61"/>
      <c r="T250" s="61"/>
      <c r="U250" s="61"/>
    </row>
    <row r="251" spans="2:21" s="52" customFormat="1" ht="18.75">
      <c r="B251" s="59"/>
      <c r="D251" s="51"/>
      <c r="E251" s="51"/>
      <c r="S251" s="61"/>
      <c r="T251" s="61"/>
      <c r="U251" s="61"/>
    </row>
    <row r="252" spans="2:21" s="52" customFormat="1" ht="18.75">
      <c r="B252" s="59"/>
      <c r="D252" s="51"/>
      <c r="E252" s="51"/>
      <c r="S252" s="61"/>
      <c r="T252" s="61"/>
      <c r="U252" s="61"/>
    </row>
    <row r="253" spans="2:21" s="52" customFormat="1" ht="18.75">
      <c r="B253" s="59"/>
      <c r="D253" s="51"/>
      <c r="E253" s="51"/>
      <c r="S253" s="61"/>
      <c r="T253" s="61"/>
      <c r="U253" s="61"/>
    </row>
    <row r="254" spans="2:21" s="52" customFormat="1" ht="18.75">
      <c r="B254" s="59"/>
      <c r="D254" s="51"/>
      <c r="E254" s="51"/>
      <c r="S254" s="61"/>
      <c r="T254" s="61"/>
      <c r="U254" s="61"/>
    </row>
    <row r="255" spans="2:21" s="52" customFormat="1" ht="18.75">
      <c r="B255" s="59"/>
      <c r="D255" s="51"/>
      <c r="E255" s="51"/>
      <c r="S255" s="61"/>
      <c r="T255" s="61"/>
      <c r="U255" s="61"/>
    </row>
    <row r="256" spans="2:21" s="52" customFormat="1" ht="18.75">
      <c r="B256" s="59"/>
      <c r="D256" s="51"/>
      <c r="E256" s="51"/>
      <c r="S256" s="61"/>
      <c r="T256" s="61"/>
      <c r="U256" s="61"/>
    </row>
    <row r="257" spans="2:21" s="52" customFormat="1" ht="18.75">
      <c r="B257" s="59"/>
      <c r="D257" s="51"/>
      <c r="E257" s="51"/>
      <c r="S257" s="61"/>
      <c r="T257" s="61"/>
      <c r="U257" s="61"/>
    </row>
    <row r="258" spans="2:21" s="52" customFormat="1" ht="18.75">
      <c r="B258" s="59"/>
      <c r="D258" s="51"/>
      <c r="E258" s="51"/>
      <c r="S258" s="61"/>
      <c r="T258" s="61"/>
      <c r="U258" s="61"/>
    </row>
    <row r="259" spans="2:21" s="52" customFormat="1" ht="18.75">
      <c r="B259" s="59"/>
      <c r="D259" s="51"/>
      <c r="E259" s="51"/>
      <c r="S259" s="61"/>
      <c r="T259" s="61"/>
      <c r="U259" s="61"/>
    </row>
    <row r="260" spans="2:21" s="52" customFormat="1" ht="18.75">
      <c r="B260" s="59"/>
      <c r="D260" s="51"/>
      <c r="E260" s="51"/>
      <c r="S260" s="61"/>
      <c r="T260" s="61"/>
      <c r="U260" s="61"/>
    </row>
    <row r="261" spans="2:21" s="52" customFormat="1" ht="18.75">
      <c r="B261" s="59"/>
      <c r="D261" s="51"/>
      <c r="E261" s="51"/>
      <c r="S261" s="61"/>
      <c r="T261" s="61"/>
      <c r="U261" s="61"/>
    </row>
    <row r="262" spans="2:21" s="52" customFormat="1" ht="18.75">
      <c r="B262" s="59"/>
      <c r="D262" s="51"/>
      <c r="E262" s="51"/>
      <c r="S262" s="61"/>
      <c r="T262" s="61"/>
      <c r="U262" s="61"/>
    </row>
    <row r="263" spans="2:21" s="52" customFormat="1" ht="18.75">
      <c r="B263" s="59"/>
      <c r="D263" s="51"/>
      <c r="E263" s="51"/>
      <c r="S263" s="61"/>
      <c r="T263" s="61"/>
      <c r="U263" s="61"/>
    </row>
    <row r="264" spans="2:21" s="52" customFormat="1" ht="18.75">
      <c r="B264" s="59"/>
      <c r="D264" s="51"/>
      <c r="E264" s="51"/>
      <c r="S264" s="61"/>
      <c r="T264" s="61"/>
      <c r="U264" s="61"/>
    </row>
    <row r="265" spans="2:21" s="52" customFormat="1" ht="18.75">
      <c r="B265" s="59"/>
      <c r="D265" s="51"/>
      <c r="E265" s="51"/>
      <c r="S265" s="61"/>
      <c r="T265" s="61"/>
      <c r="U265" s="61"/>
    </row>
    <row r="266" spans="2:21" s="52" customFormat="1" ht="18.75">
      <c r="B266" s="59"/>
      <c r="D266" s="51"/>
      <c r="E266" s="51"/>
      <c r="S266" s="61"/>
      <c r="T266" s="61"/>
      <c r="U266" s="61"/>
    </row>
    <row r="267" spans="2:21" s="52" customFormat="1" ht="18.75">
      <c r="B267" s="59"/>
      <c r="D267" s="51"/>
      <c r="E267" s="51"/>
      <c r="S267" s="61"/>
      <c r="T267" s="61"/>
      <c r="U267" s="61"/>
    </row>
    <row r="268" spans="2:21" s="52" customFormat="1" ht="18.75">
      <c r="B268" s="59"/>
      <c r="D268" s="51"/>
      <c r="E268" s="51"/>
      <c r="S268" s="61"/>
      <c r="T268" s="61"/>
      <c r="U268" s="61"/>
    </row>
    <row r="269" spans="2:21" s="52" customFormat="1" ht="18.75">
      <c r="B269" s="59"/>
      <c r="D269" s="51"/>
      <c r="E269" s="51"/>
      <c r="S269" s="61"/>
      <c r="T269" s="61"/>
      <c r="U269" s="61"/>
    </row>
    <row r="270" spans="2:21" s="52" customFormat="1" ht="18.75">
      <c r="B270" s="59"/>
      <c r="D270" s="51"/>
      <c r="E270" s="51"/>
      <c r="S270" s="61"/>
      <c r="T270" s="61"/>
      <c r="U270" s="61"/>
    </row>
    <row r="271" spans="2:21" s="52" customFormat="1" ht="18.75">
      <c r="B271" s="59"/>
      <c r="D271" s="51"/>
      <c r="E271" s="51"/>
      <c r="S271" s="61"/>
      <c r="T271" s="61"/>
      <c r="U271" s="61"/>
    </row>
    <row r="272" spans="2:21" s="52" customFormat="1" ht="18.75">
      <c r="B272" s="59"/>
      <c r="D272" s="51"/>
      <c r="E272" s="51"/>
      <c r="S272" s="61"/>
      <c r="T272" s="61"/>
      <c r="U272" s="61"/>
    </row>
    <row r="273" spans="2:21" s="52" customFormat="1" ht="18.75">
      <c r="B273" s="59"/>
      <c r="D273" s="51"/>
      <c r="E273" s="51"/>
      <c r="S273" s="61"/>
      <c r="T273" s="61"/>
      <c r="U273" s="61"/>
    </row>
    <row r="274" spans="2:21" s="52" customFormat="1" ht="18.75">
      <c r="B274" s="59"/>
      <c r="D274" s="51"/>
      <c r="E274" s="51"/>
      <c r="S274" s="61"/>
      <c r="T274" s="61"/>
      <c r="U274" s="61"/>
    </row>
    <row r="275" spans="2:21" s="52" customFormat="1" ht="18.75">
      <c r="B275" s="59"/>
      <c r="D275" s="51"/>
      <c r="E275" s="51"/>
      <c r="S275" s="61"/>
      <c r="T275" s="61"/>
      <c r="U275" s="61"/>
    </row>
    <row r="276" spans="2:21" s="52" customFormat="1" ht="18.75">
      <c r="B276" s="59"/>
      <c r="D276" s="51"/>
      <c r="E276" s="51"/>
      <c r="S276" s="61"/>
      <c r="T276" s="61"/>
      <c r="U276" s="61"/>
    </row>
    <row r="277" spans="2:21" s="52" customFormat="1" ht="18.75">
      <c r="B277" s="59"/>
      <c r="D277" s="51"/>
      <c r="E277" s="51"/>
      <c r="S277" s="61"/>
      <c r="T277" s="61"/>
      <c r="U277" s="61"/>
    </row>
    <row r="278" spans="2:21" s="52" customFormat="1" ht="18.75">
      <c r="B278" s="59"/>
      <c r="D278" s="51"/>
      <c r="E278" s="51"/>
      <c r="S278" s="61"/>
      <c r="T278" s="61"/>
      <c r="U278" s="61"/>
    </row>
    <row r="279" spans="2:21" s="52" customFormat="1" ht="18.75">
      <c r="B279" s="59"/>
      <c r="D279" s="51"/>
      <c r="E279" s="51"/>
      <c r="S279" s="61"/>
      <c r="T279" s="61"/>
      <c r="U279" s="61"/>
    </row>
    <row r="280" spans="2:21" s="52" customFormat="1" ht="18.75">
      <c r="B280" s="59"/>
      <c r="D280" s="51"/>
      <c r="E280" s="51"/>
      <c r="S280" s="61"/>
      <c r="T280" s="61"/>
      <c r="U280" s="61"/>
    </row>
    <row r="281" spans="2:21" s="52" customFormat="1" ht="18.75">
      <c r="B281" s="59"/>
      <c r="D281" s="51"/>
      <c r="E281" s="51"/>
      <c r="S281" s="61"/>
      <c r="T281" s="61"/>
      <c r="U281" s="61"/>
    </row>
    <row r="282" spans="2:21" s="52" customFormat="1" ht="18.75">
      <c r="B282" s="59"/>
      <c r="D282" s="51"/>
      <c r="E282" s="51"/>
      <c r="S282" s="61"/>
      <c r="T282" s="61"/>
      <c r="U282" s="61"/>
    </row>
    <row r="283" spans="2:21" s="52" customFormat="1" ht="18.75">
      <c r="B283" s="59"/>
      <c r="D283" s="51"/>
      <c r="E283" s="51"/>
      <c r="S283" s="61"/>
      <c r="T283" s="61"/>
      <c r="U283" s="61"/>
    </row>
    <row r="284" spans="2:21" s="52" customFormat="1" ht="18.75">
      <c r="B284" s="59"/>
      <c r="D284" s="51"/>
      <c r="E284" s="51"/>
      <c r="S284" s="61"/>
      <c r="T284" s="61"/>
      <c r="U284" s="61"/>
    </row>
    <row r="285" spans="2:21" s="52" customFormat="1" ht="18.75">
      <c r="B285" s="59"/>
      <c r="D285" s="51"/>
      <c r="E285" s="51"/>
      <c r="S285" s="61"/>
      <c r="T285" s="61"/>
      <c r="U285" s="61"/>
    </row>
    <row r="286" spans="2:21" s="52" customFormat="1" ht="18.75">
      <c r="B286" s="59"/>
      <c r="D286" s="51"/>
      <c r="E286" s="51"/>
      <c r="S286" s="61"/>
      <c r="T286" s="61"/>
      <c r="U286" s="61"/>
    </row>
    <row r="287" spans="2:21" s="52" customFormat="1" ht="18.75">
      <c r="B287" s="59"/>
      <c r="D287" s="51"/>
      <c r="E287" s="51"/>
      <c r="S287" s="61"/>
      <c r="T287" s="61"/>
      <c r="U287" s="61"/>
    </row>
    <row r="288" spans="2:21" s="52" customFormat="1" ht="18.75">
      <c r="B288" s="59"/>
      <c r="D288" s="51"/>
      <c r="E288" s="51"/>
      <c r="S288" s="61"/>
      <c r="T288" s="61"/>
      <c r="U288" s="61"/>
    </row>
    <row r="289" spans="2:21" s="52" customFormat="1" ht="18.75">
      <c r="B289" s="59"/>
      <c r="D289" s="51"/>
      <c r="E289" s="51"/>
      <c r="S289" s="61"/>
      <c r="T289" s="61"/>
      <c r="U289" s="61"/>
    </row>
    <row r="290" spans="2:21" s="52" customFormat="1" ht="18.75">
      <c r="B290" s="59"/>
      <c r="D290" s="51"/>
      <c r="E290" s="51"/>
      <c r="S290" s="61"/>
      <c r="T290" s="61"/>
      <c r="U290" s="61"/>
    </row>
    <row r="291" spans="2:21" s="52" customFormat="1" ht="18.75">
      <c r="B291" s="59"/>
      <c r="D291" s="51"/>
      <c r="E291" s="51"/>
      <c r="S291" s="61"/>
      <c r="T291" s="61"/>
      <c r="U291" s="61"/>
    </row>
    <row r="292" spans="2:21" s="52" customFormat="1" ht="18.75">
      <c r="B292" s="59"/>
      <c r="D292" s="51"/>
      <c r="E292" s="51"/>
      <c r="S292" s="61"/>
      <c r="T292" s="61"/>
      <c r="U292" s="61"/>
    </row>
    <row r="293" spans="2:21" s="52" customFormat="1" ht="18.75">
      <c r="B293" s="59"/>
      <c r="D293" s="51"/>
      <c r="E293" s="51"/>
      <c r="S293" s="61"/>
      <c r="T293" s="61"/>
      <c r="U293" s="61"/>
    </row>
    <row r="294" spans="2:21" s="52" customFormat="1" ht="18.75">
      <c r="B294" s="59"/>
      <c r="D294" s="51"/>
      <c r="E294" s="51"/>
      <c r="S294" s="61"/>
      <c r="T294" s="61"/>
      <c r="U294" s="61"/>
    </row>
    <row r="295" spans="2:21" s="52" customFormat="1" ht="18.75">
      <c r="B295" s="59"/>
      <c r="D295" s="51"/>
      <c r="E295" s="51"/>
      <c r="S295" s="61"/>
      <c r="T295" s="61"/>
      <c r="U295" s="61"/>
    </row>
    <row r="296" spans="2:21" s="52" customFormat="1" ht="18.75">
      <c r="B296" s="59"/>
      <c r="D296" s="51"/>
      <c r="E296" s="51"/>
      <c r="S296" s="61"/>
      <c r="T296" s="61"/>
      <c r="U296" s="61"/>
    </row>
    <row r="297" spans="2:21" s="52" customFormat="1" ht="18.75">
      <c r="B297" s="59"/>
      <c r="D297" s="51"/>
      <c r="E297" s="51"/>
      <c r="S297" s="61"/>
      <c r="T297" s="61"/>
      <c r="U297" s="61"/>
    </row>
    <row r="298" spans="2:21" s="52" customFormat="1" ht="18.75">
      <c r="B298" s="59"/>
      <c r="D298" s="51"/>
      <c r="E298" s="51"/>
      <c r="S298" s="61"/>
      <c r="T298" s="61"/>
      <c r="U298" s="61"/>
    </row>
    <row r="299" spans="2:21" s="52" customFormat="1" ht="18.75">
      <c r="B299" s="59"/>
      <c r="D299" s="51"/>
      <c r="E299" s="51"/>
      <c r="S299" s="61"/>
      <c r="T299" s="61"/>
      <c r="U299" s="61"/>
    </row>
    <row r="300" spans="2:21" s="52" customFormat="1" ht="18.75">
      <c r="B300" s="59"/>
      <c r="D300" s="51"/>
      <c r="E300" s="51"/>
      <c r="S300" s="61"/>
      <c r="T300" s="61"/>
      <c r="U300" s="61"/>
    </row>
    <row r="301" spans="2:21" s="52" customFormat="1" ht="18.75">
      <c r="B301" s="59"/>
      <c r="D301" s="51"/>
      <c r="E301" s="51"/>
      <c r="S301" s="61"/>
      <c r="T301" s="61"/>
      <c r="U301" s="61"/>
    </row>
    <row r="302" spans="2:21" s="52" customFormat="1" ht="18.75">
      <c r="B302" s="59"/>
      <c r="D302" s="51"/>
      <c r="E302" s="51"/>
      <c r="S302" s="61"/>
      <c r="T302" s="61"/>
      <c r="U302" s="61"/>
    </row>
    <row r="303" spans="2:21" s="52" customFormat="1" ht="18.75">
      <c r="B303" s="59"/>
      <c r="D303" s="51"/>
      <c r="E303" s="51"/>
      <c r="S303" s="61"/>
      <c r="T303" s="61"/>
      <c r="U303" s="61"/>
    </row>
    <row r="304" spans="2:21" s="52" customFormat="1" ht="18.75">
      <c r="B304" s="59"/>
      <c r="D304" s="51"/>
      <c r="E304" s="51"/>
      <c r="S304" s="61"/>
      <c r="T304" s="61"/>
      <c r="U304" s="61"/>
    </row>
    <row r="305" spans="2:21" s="52" customFormat="1" ht="18.75">
      <c r="B305" s="59"/>
      <c r="D305" s="51"/>
      <c r="E305" s="51"/>
      <c r="S305" s="61"/>
      <c r="T305" s="61"/>
      <c r="U305" s="61"/>
    </row>
    <row r="306" spans="2:21" s="52" customFormat="1" ht="18.75">
      <c r="B306" s="59"/>
      <c r="D306" s="51"/>
      <c r="E306" s="51"/>
      <c r="S306" s="61"/>
      <c r="T306" s="61"/>
      <c r="U306" s="61"/>
    </row>
    <row r="307" spans="2:21" s="52" customFormat="1" ht="18.75">
      <c r="B307" s="59"/>
      <c r="D307" s="51"/>
      <c r="E307" s="51"/>
      <c r="S307" s="61"/>
      <c r="T307" s="61"/>
      <c r="U307" s="61"/>
    </row>
    <row r="308" spans="2:21" s="52" customFormat="1" ht="18.75">
      <c r="B308" s="59"/>
      <c r="D308" s="51"/>
      <c r="E308" s="51"/>
      <c r="S308" s="61"/>
      <c r="T308" s="61"/>
      <c r="U308" s="61"/>
    </row>
    <row r="309" spans="2:21" s="52" customFormat="1" ht="18.75">
      <c r="B309" s="59"/>
      <c r="D309" s="51"/>
      <c r="E309" s="51"/>
      <c r="S309" s="61"/>
      <c r="T309" s="61"/>
      <c r="U309" s="61"/>
    </row>
    <row r="310" spans="2:21" s="52" customFormat="1" ht="18.75">
      <c r="B310" s="59"/>
      <c r="D310" s="51"/>
      <c r="E310" s="51"/>
      <c r="S310" s="61"/>
      <c r="T310" s="61"/>
      <c r="U310" s="61"/>
    </row>
    <row r="311" spans="2:21" s="52" customFormat="1" ht="18.75">
      <c r="B311" s="59"/>
      <c r="D311" s="51"/>
      <c r="E311" s="51"/>
      <c r="S311" s="61"/>
      <c r="T311" s="61"/>
      <c r="U311" s="61"/>
    </row>
    <row r="312" spans="2:21" s="52" customFormat="1" ht="18.75">
      <c r="B312" s="59"/>
      <c r="D312" s="51"/>
      <c r="E312" s="51"/>
      <c r="S312" s="61"/>
      <c r="T312" s="61"/>
      <c r="U312" s="61"/>
    </row>
    <row r="313" spans="2:21" s="52" customFormat="1" ht="18.75">
      <c r="B313" s="59"/>
      <c r="D313" s="51"/>
      <c r="E313" s="51"/>
      <c r="S313" s="61"/>
      <c r="T313" s="61"/>
      <c r="U313" s="61"/>
    </row>
    <row r="314" spans="2:21" s="52" customFormat="1" ht="18.75">
      <c r="B314" s="59"/>
      <c r="D314" s="51"/>
      <c r="E314" s="51"/>
      <c r="S314" s="61"/>
      <c r="T314" s="61"/>
      <c r="U314" s="61"/>
    </row>
    <row r="315" spans="2:21" s="52" customFormat="1" ht="18.75">
      <c r="B315" s="59"/>
      <c r="D315" s="51"/>
      <c r="E315" s="51"/>
      <c r="S315" s="61"/>
      <c r="T315" s="61"/>
      <c r="U315" s="61"/>
    </row>
    <row r="316" spans="2:21" s="52" customFormat="1" ht="18.75">
      <c r="B316" s="59"/>
      <c r="D316" s="51"/>
      <c r="E316" s="51"/>
      <c r="S316" s="61"/>
      <c r="T316" s="61"/>
      <c r="U316" s="61"/>
    </row>
    <row r="317" spans="2:21" s="52" customFormat="1" ht="18.75">
      <c r="B317" s="59"/>
      <c r="D317" s="51"/>
      <c r="E317" s="51"/>
      <c r="S317" s="61"/>
      <c r="T317" s="61"/>
      <c r="U317" s="61"/>
    </row>
    <row r="318" spans="2:21" s="52" customFormat="1" ht="18.75">
      <c r="B318" s="59"/>
      <c r="D318" s="51"/>
      <c r="E318" s="51"/>
      <c r="S318" s="61"/>
      <c r="T318" s="61"/>
      <c r="U318" s="61"/>
    </row>
    <row r="319" spans="2:21" s="52" customFormat="1" ht="18.75">
      <c r="B319" s="59"/>
      <c r="D319" s="51"/>
      <c r="E319" s="51"/>
      <c r="S319" s="61"/>
      <c r="T319" s="61"/>
      <c r="U319" s="61"/>
    </row>
    <row r="320" spans="2:21" s="52" customFormat="1" ht="18.75">
      <c r="B320" s="59"/>
      <c r="D320" s="51"/>
      <c r="E320" s="51"/>
      <c r="S320" s="61"/>
      <c r="T320" s="61"/>
      <c r="U320" s="61"/>
    </row>
    <row r="321" spans="2:21" s="52" customFormat="1" ht="18.75">
      <c r="B321" s="59"/>
      <c r="D321" s="51"/>
      <c r="E321" s="51"/>
      <c r="S321" s="61"/>
      <c r="T321" s="61"/>
      <c r="U321" s="61"/>
    </row>
    <row r="322" spans="2:21" s="52" customFormat="1" ht="18.75">
      <c r="B322" s="59"/>
      <c r="D322" s="51"/>
      <c r="E322" s="51"/>
      <c r="S322" s="61"/>
      <c r="T322" s="61"/>
      <c r="U322" s="61"/>
    </row>
    <row r="323" spans="2:21" s="52" customFormat="1" ht="18.75">
      <c r="B323" s="59"/>
      <c r="D323" s="51"/>
      <c r="E323" s="51"/>
      <c r="S323" s="61"/>
      <c r="T323" s="61"/>
      <c r="U323" s="61"/>
    </row>
    <row r="324" spans="2:5" s="52" customFormat="1" ht="18.75">
      <c r="B324" s="59"/>
      <c r="D324" s="51"/>
      <c r="E324" s="51"/>
    </row>
    <row r="325" spans="2:5" s="52" customFormat="1" ht="18.75">
      <c r="B325" s="59"/>
      <c r="D325" s="51"/>
      <c r="E325" s="51"/>
    </row>
    <row r="326" spans="2:5" s="52" customFormat="1" ht="18.75">
      <c r="B326" s="59"/>
      <c r="D326" s="51"/>
      <c r="E326" s="51"/>
    </row>
    <row r="327" spans="2:5" s="52" customFormat="1" ht="18.75">
      <c r="B327" s="59"/>
      <c r="D327" s="51"/>
      <c r="E327" s="51"/>
    </row>
    <row r="328" spans="2:5" s="52" customFormat="1" ht="18.75">
      <c r="B328" s="59"/>
      <c r="D328" s="51"/>
      <c r="E328" s="51"/>
    </row>
    <row r="329" spans="2:5" s="52" customFormat="1" ht="18.75">
      <c r="B329" s="59"/>
      <c r="D329" s="51"/>
      <c r="E329" s="51"/>
    </row>
    <row r="330" spans="2:5" s="52" customFormat="1" ht="18.75">
      <c r="B330" s="59"/>
      <c r="D330" s="51"/>
      <c r="E330" s="51"/>
    </row>
    <row r="331" spans="2:5" s="52" customFormat="1" ht="18.75">
      <c r="B331" s="59"/>
      <c r="D331" s="51"/>
      <c r="E331" s="51"/>
    </row>
    <row r="332" spans="2:5" s="52" customFormat="1" ht="18.75">
      <c r="B332" s="59"/>
      <c r="D332" s="51"/>
      <c r="E332" s="51"/>
    </row>
    <row r="333" spans="2:5" s="52" customFormat="1" ht="18.75">
      <c r="B333" s="59"/>
      <c r="D333" s="51"/>
      <c r="E333" s="51"/>
    </row>
    <row r="334" spans="2:5" s="52" customFormat="1" ht="18.75">
      <c r="B334" s="59"/>
      <c r="D334" s="51"/>
      <c r="E334" s="51"/>
    </row>
    <row r="335" spans="2:5" s="52" customFormat="1" ht="18.75">
      <c r="B335" s="59"/>
      <c r="D335" s="51"/>
      <c r="E335" s="51"/>
    </row>
    <row r="336" spans="2:5" s="52" customFormat="1" ht="18.75">
      <c r="B336" s="59"/>
      <c r="D336" s="51"/>
      <c r="E336" s="51"/>
    </row>
    <row r="337" spans="2:5" s="52" customFormat="1" ht="18.75">
      <c r="B337" s="59"/>
      <c r="D337" s="51"/>
      <c r="E337" s="51"/>
    </row>
    <row r="338" spans="2:5" s="52" customFormat="1" ht="18.75">
      <c r="B338" s="59"/>
      <c r="D338" s="51"/>
      <c r="E338" s="51"/>
    </row>
    <row r="339" spans="2:5" s="52" customFormat="1" ht="18.75">
      <c r="B339" s="59"/>
      <c r="D339" s="51"/>
      <c r="E339" s="51"/>
    </row>
    <row r="340" spans="2:5" s="52" customFormat="1" ht="18.75">
      <c r="B340" s="59"/>
      <c r="D340" s="51"/>
      <c r="E340" s="51"/>
    </row>
    <row r="341" spans="2:5" s="52" customFormat="1" ht="18.75">
      <c r="B341" s="59"/>
      <c r="D341" s="51"/>
      <c r="E341" s="51"/>
    </row>
    <row r="342" spans="2:5" s="52" customFormat="1" ht="18.75">
      <c r="B342" s="59"/>
      <c r="D342" s="51"/>
      <c r="E342" s="51"/>
    </row>
    <row r="343" spans="2:5" s="52" customFormat="1" ht="18.75">
      <c r="B343" s="59"/>
      <c r="D343" s="51"/>
      <c r="E343" s="51"/>
    </row>
    <row r="344" spans="2:5" s="52" customFormat="1" ht="18.75">
      <c r="B344" s="59"/>
      <c r="D344" s="51"/>
      <c r="E344" s="51"/>
    </row>
    <row r="345" spans="2:5" s="52" customFormat="1" ht="18.75">
      <c r="B345" s="59"/>
      <c r="D345" s="51"/>
      <c r="E345" s="51"/>
    </row>
    <row r="346" spans="2:5" s="52" customFormat="1" ht="18.75">
      <c r="B346" s="59"/>
      <c r="D346" s="51"/>
      <c r="E346" s="51"/>
    </row>
    <row r="347" spans="2:5" s="52" customFormat="1" ht="18.75">
      <c r="B347" s="59"/>
      <c r="D347" s="51"/>
      <c r="E347" s="51"/>
    </row>
    <row r="348" spans="2:5" s="52" customFormat="1" ht="18.75">
      <c r="B348" s="59"/>
      <c r="D348" s="51"/>
      <c r="E348" s="51"/>
    </row>
    <row r="349" spans="2:5" s="52" customFormat="1" ht="18.75">
      <c r="B349" s="59"/>
      <c r="D349" s="51"/>
      <c r="E349" s="51"/>
    </row>
    <row r="350" spans="2:5" s="52" customFormat="1" ht="18.75">
      <c r="B350" s="59"/>
      <c r="D350" s="51"/>
      <c r="E350" s="51"/>
    </row>
    <row r="351" spans="2:5" s="52" customFormat="1" ht="18.75">
      <c r="B351" s="59"/>
      <c r="D351" s="51"/>
      <c r="E351" s="51"/>
    </row>
    <row r="352" spans="2:5" s="52" customFormat="1" ht="18.75">
      <c r="B352" s="59"/>
      <c r="D352" s="51"/>
      <c r="E352" s="51"/>
    </row>
    <row r="353" spans="2:5" s="52" customFormat="1" ht="18.75">
      <c r="B353" s="59"/>
      <c r="D353" s="51"/>
      <c r="E353" s="51"/>
    </row>
    <row r="354" spans="2:5" s="52" customFormat="1" ht="18.75">
      <c r="B354" s="59"/>
      <c r="D354" s="51"/>
      <c r="E354" s="51"/>
    </row>
    <row r="355" spans="2:5" s="52" customFormat="1" ht="18.75">
      <c r="B355" s="59"/>
      <c r="D355" s="51"/>
      <c r="E355" s="51"/>
    </row>
    <row r="356" spans="2:5" s="52" customFormat="1" ht="18.75">
      <c r="B356" s="59"/>
      <c r="D356" s="51"/>
      <c r="E356" s="51"/>
    </row>
    <row r="357" spans="2:5" s="52" customFormat="1" ht="18.75">
      <c r="B357" s="59"/>
      <c r="D357" s="51"/>
      <c r="E357" s="51"/>
    </row>
    <row r="358" spans="2:5" s="52" customFormat="1" ht="18.75">
      <c r="B358" s="59"/>
      <c r="D358" s="51"/>
      <c r="E358" s="51"/>
    </row>
    <row r="359" spans="2:5" s="52" customFormat="1" ht="18.75">
      <c r="B359" s="59"/>
      <c r="D359" s="51"/>
      <c r="E359" s="51"/>
    </row>
    <row r="360" spans="2:5" s="52" customFormat="1" ht="18.75">
      <c r="B360" s="59"/>
      <c r="D360" s="51"/>
      <c r="E360" s="51"/>
    </row>
    <row r="361" spans="2:5" s="52" customFormat="1" ht="18.75">
      <c r="B361" s="59"/>
      <c r="D361" s="51"/>
      <c r="E361" s="51"/>
    </row>
    <row r="362" spans="2:5" s="52" customFormat="1" ht="18.75">
      <c r="B362" s="59"/>
      <c r="D362" s="51"/>
      <c r="E362" s="51"/>
    </row>
    <row r="363" spans="2:5" s="52" customFormat="1" ht="18.75">
      <c r="B363" s="59"/>
      <c r="D363" s="51"/>
      <c r="E363" s="51"/>
    </row>
    <row r="364" spans="2:5" s="52" customFormat="1" ht="18.75">
      <c r="B364" s="59"/>
      <c r="D364" s="51"/>
      <c r="E364" s="51"/>
    </row>
    <row r="365" spans="2:5" s="52" customFormat="1" ht="18.75">
      <c r="B365" s="59"/>
      <c r="D365" s="51"/>
      <c r="E365" s="51"/>
    </row>
    <row r="366" spans="2:5" s="52" customFormat="1" ht="18.75">
      <c r="B366" s="59"/>
      <c r="D366" s="51"/>
      <c r="E366" s="51"/>
    </row>
    <row r="367" spans="2:5" s="52" customFormat="1" ht="18.75">
      <c r="B367" s="59"/>
      <c r="D367" s="51"/>
      <c r="E367" s="51"/>
    </row>
    <row r="368" spans="2:5" s="52" customFormat="1" ht="18.75">
      <c r="B368" s="59"/>
      <c r="D368" s="51"/>
      <c r="E368" s="51"/>
    </row>
    <row r="369" spans="2:5" s="52" customFormat="1" ht="18.75">
      <c r="B369" s="59"/>
      <c r="D369" s="51"/>
      <c r="E369" s="51"/>
    </row>
    <row r="370" spans="2:5" s="52" customFormat="1" ht="18.75">
      <c r="B370" s="59"/>
      <c r="D370" s="51"/>
      <c r="E370" s="51"/>
    </row>
    <row r="371" spans="2:5" s="52" customFormat="1" ht="18.75">
      <c r="B371" s="59"/>
      <c r="D371" s="51"/>
      <c r="E371" s="51"/>
    </row>
    <row r="372" spans="2:5" s="52" customFormat="1" ht="18.75">
      <c r="B372" s="59"/>
      <c r="D372" s="51"/>
      <c r="E372" s="51"/>
    </row>
    <row r="373" spans="2:5" s="52" customFormat="1" ht="18.75">
      <c r="B373" s="59"/>
      <c r="D373" s="51"/>
      <c r="E373" s="51"/>
    </row>
    <row r="374" spans="2:5" s="52" customFormat="1" ht="18.75">
      <c r="B374" s="59"/>
      <c r="D374" s="51"/>
      <c r="E374" s="51"/>
    </row>
    <row r="375" spans="2:5" s="52" customFormat="1" ht="18.75">
      <c r="B375" s="59"/>
      <c r="D375" s="51"/>
      <c r="E375" s="51"/>
    </row>
    <row r="376" spans="2:5" s="52" customFormat="1" ht="18.75">
      <c r="B376" s="59"/>
      <c r="D376" s="51"/>
      <c r="E376" s="51"/>
    </row>
    <row r="377" spans="2:5" s="52" customFormat="1" ht="18.75">
      <c r="B377" s="59"/>
      <c r="D377" s="51"/>
      <c r="E377" s="51"/>
    </row>
    <row r="378" spans="2:5" s="52" customFormat="1" ht="18.75">
      <c r="B378" s="59"/>
      <c r="D378" s="51"/>
      <c r="E378" s="51"/>
    </row>
    <row r="379" spans="2:5" s="52" customFormat="1" ht="18.75">
      <c r="B379" s="59"/>
      <c r="D379" s="51"/>
      <c r="E379" s="51"/>
    </row>
    <row r="380" spans="2:5" s="52" customFormat="1" ht="18.75">
      <c r="B380" s="59"/>
      <c r="D380" s="51"/>
      <c r="E380" s="51"/>
    </row>
    <row r="381" spans="2:5" s="52" customFormat="1" ht="18.75">
      <c r="B381" s="59"/>
      <c r="D381" s="51"/>
      <c r="E381" s="51"/>
    </row>
    <row r="382" spans="2:5" s="52" customFormat="1" ht="18.75">
      <c r="B382" s="59"/>
      <c r="D382" s="51"/>
      <c r="E382" s="51"/>
    </row>
    <row r="383" spans="2:5" s="52" customFormat="1" ht="18.75">
      <c r="B383" s="59"/>
      <c r="D383" s="51"/>
      <c r="E383" s="51"/>
    </row>
    <row r="384" spans="2:5" s="52" customFormat="1" ht="18.75">
      <c r="B384" s="59"/>
      <c r="D384" s="51"/>
      <c r="E384" s="51"/>
    </row>
    <row r="385" spans="2:5" s="52" customFormat="1" ht="18.75">
      <c r="B385" s="59"/>
      <c r="D385" s="51"/>
      <c r="E385" s="51"/>
    </row>
    <row r="386" spans="2:5" s="52" customFormat="1" ht="18.75">
      <c r="B386" s="59"/>
      <c r="D386" s="51"/>
      <c r="E386" s="51"/>
    </row>
    <row r="387" spans="2:5" s="52" customFormat="1" ht="18.75">
      <c r="B387" s="59"/>
      <c r="D387" s="51"/>
      <c r="E387" s="51"/>
    </row>
    <row r="388" spans="2:5" s="52" customFormat="1" ht="18.75">
      <c r="B388" s="59"/>
      <c r="D388" s="51"/>
      <c r="E388" s="51"/>
    </row>
    <row r="389" spans="2:5" s="52" customFormat="1" ht="18.75">
      <c r="B389" s="59"/>
      <c r="D389" s="51"/>
      <c r="E389" s="51"/>
    </row>
    <row r="390" spans="2:5" s="52" customFormat="1" ht="18.75">
      <c r="B390" s="59"/>
      <c r="D390" s="51"/>
      <c r="E390" s="51"/>
    </row>
    <row r="391" spans="2:5" s="52" customFormat="1" ht="18.75">
      <c r="B391" s="59"/>
      <c r="D391" s="51"/>
      <c r="E391" s="51"/>
    </row>
    <row r="392" spans="2:5" s="52" customFormat="1" ht="18.75">
      <c r="B392" s="59"/>
      <c r="D392" s="51"/>
      <c r="E392" s="51"/>
    </row>
    <row r="393" spans="2:5" s="52" customFormat="1" ht="18.75">
      <c r="B393" s="59"/>
      <c r="D393" s="51"/>
      <c r="E393" s="51"/>
    </row>
    <row r="394" spans="2:5" s="52" customFormat="1" ht="18.75">
      <c r="B394" s="59"/>
      <c r="D394" s="51"/>
      <c r="E394" s="51"/>
    </row>
    <row r="395" spans="2:5" s="52" customFormat="1" ht="18.75">
      <c r="B395" s="59"/>
      <c r="D395" s="51"/>
      <c r="E395" s="51"/>
    </row>
    <row r="396" spans="2:5" s="52" customFormat="1" ht="18.75">
      <c r="B396" s="59"/>
      <c r="D396" s="51"/>
      <c r="E396" s="51"/>
    </row>
    <row r="397" spans="2:5" s="52" customFormat="1" ht="18.75">
      <c r="B397" s="59"/>
      <c r="D397" s="51"/>
      <c r="E397" s="51"/>
    </row>
    <row r="398" spans="2:5" s="52" customFormat="1" ht="18.75">
      <c r="B398" s="59"/>
      <c r="D398" s="51"/>
      <c r="E398" s="51"/>
    </row>
    <row r="399" spans="2:5" s="52" customFormat="1" ht="18.75">
      <c r="B399" s="59"/>
      <c r="D399" s="51"/>
      <c r="E399" s="51"/>
    </row>
    <row r="400" spans="2:5" s="52" customFormat="1" ht="18.75">
      <c r="B400" s="59"/>
      <c r="D400" s="51"/>
      <c r="E400" s="51"/>
    </row>
    <row r="401" spans="2:5" s="52" customFormat="1" ht="18.75">
      <c r="B401" s="59"/>
      <c r="D401" s="51"/>
      <c r="E401" s="51"/>
    </row>
    <row r="402" spans="2:5" s="52" customFormat="1" ht="18.75">
      <c r="B402" s="59"/>
      <c r="D402" s="51"/>
      <c r="E402" s="51"/>
    </row>
    <row r="403" spans="2:5" s="52" customFormat="1" ht="18.75">
      <c r="B403" s="59"/>
      <c r="D403" s="51"/>
      <c r="E403" s="51"/>
    </row>
    <row r="404" spans="2:5" s="52" customFormat="1" ht="18.75">
      <c r="B404" s="59"/>
      <c r="D404" s="51"/>
      <c r="E404" s="51"/>
    </row>
    <row r="405" spans="2:5" s="52" customFormat="1" ht="18.75">
      <c r="B405" s="59"/>
      <c r="D405" s="51"/>
      <c r="E405" s="51"/>
    </row>
    <row r="406" spans="2:5" s="52" customFormat="1" ht="18.75">
      <c r="B406" s="59"/>
      <c r="D406" s="51"/>
      <c r="E406" s="51"/>
    </row>
    <row r="407" spans="2:5" s="52" customFormat="1" ht="18.75">
      <c r="B407" s="59"/>
      <c r="D407" s="51"/>
      <c r="E407" s="51"/>
    </row>
    <row r="408" spans="2:5" s="52" customFormat="1" ht="18.75">
      <c r="B408" s="59"/>
      <c r="D408" s="51"/>
      <c r="E408" s="51"/>
    </row>
    <row r="409" spans="2:5" s="52" customFormat="1" ht="18.75">
      <c r="B409" s="59"/>
      <c r="D409" s="51"/>
      <c r="E409" s="51"/>
    </row>
    <row r="410" spans="2:5" s="52" customFormat="1" ht="18.75">
      <c r="B410" s="59"/>
      <c r="D410" s="51"/>
      <c r="E410" s="51"/>
    </row>
    <row r="411" spans="2:5" s="52" customFormat="1" ht="18.75">
      <c r="B411" s="59"/>
      <c r="D411" s="51"/>
      <c r="E411" s="51"/>
    </row>
    <row r="412" spans="2:5" s="52" customFormat="1" ht="18.75">
      <c r="B412" s="59"/>
      <c r="D412" s="51"/>
      <c r="E412" s="51"/>
    </row>
    <row r="413" spans="2:5" s="52" customFormat="1" ht="18.75">
      <c r="B413" s="59"/>
      <c r="D413" s="51"/>
      <c r="E413" s="51"/>
    </row>
    <row r="414" spans="2:5" s="52" customFormat="1" ht="18.75">
      <c r="B414" s="59"/>
      <c r="D414" s="51"/>
      <c r="E414" s="51"/>
    </row>
    <row r="415" spans="2:5" s="52" customFormat="1" ht="18.75">
      <c r="B415" s="59"/>
      <c r="D415" s="51"/>
      <c r="E415" s="51"/>
    </row>
    <row r="416" spans="2:5" s="52" customFormat="1" ht="18.75">
      <c r="B416" s="59"/>
      <c r="D416" s="51"/>
      <c r="E416" s="51"/>
    </row>
    <row r="417" spans="2:5" s="52" customFormat="1" ht="18.75">
      <c r="B417" s="59"/>
      <c r="D417" s="51"/>
      <c r="E417" s="51"/>
    </row>
    <row r="418" spans="2:5" s="52" customFormat="1" ht="18.75">
      <c r="B418" s="59"/>
      <c r="D418" s="51"/>
      <c r="E418" s="51"/>
    </row>
    <row r="419" spans="2:5" s="52" customFormat="1" ht="18.75">
      <c r="B419" s="59"/>
      <c r="D419" s="51"/>
      <c r="E419" s="51"/>
    </row>
    <row r="420" spans="2:5" s="52" customFormat="1" ht="18.75">
      <c r="B420" s="59"/>
      <c r="D420" s="51"/>
      <c r="E420" s="51"/>
    </row>
    <row r="421" spans="2:5" s="52" customFormat="1" ht="18.75">
      <c r="B421" s="59"/>
      <c r="D421" s="51"/>
      <c r="E421" s="51"/>
    </row>
    <row r="422" spans="2:5" s="52" customFormat="1" ht="18.75">
      <c r="B422" s="59"/>
      <c r="D422" s="51"/>
      <c r="E422" s="51"/>
    </row>
    <row r="423" spans="2:5" s="52" customFormat="1" ht="18.75">
      <c r="B423" s="59"/>
      <c r="D423" s="51"/>
      <c r="E423" s="51"/>
    </row>
    <row r="424" spans="2:5" s="52" customFormat="1" ht="18.75">
      <c r="B424" s="59"/>
      <c r="D424" s="51"/>
      <c r="E424" s="51"/>
    </row>
    <row r="425" spans="2:5" s="52" customFormat="1" ht="18.75">
      <c r="B425" s="59"/>
      <c r="D425" s="51"/>
      <c r="E425" s="51"/>
    </row>
    <row r="426" spans="2:5" s="52" customFormat="1" ht="18.75">
      <c r="B426" s="59"/>
      <c r="D426" s="51"/>
      <c r="E426" s="51"/>
    </row>
    <row r="427" spans="2:5" s="52" customFormat="1" ht="18.75">
      <c r="B427" s="59"/>
      <c r="D427" s="51"/>
      <c r="E427" s="51"/>
    </row>
    <row r="428" spans="2:5" s="52" customFormat="1" ht="18.75">
      <c r="B428" s="59"/>
      <c r="D428" s="51"/>
      <c r="E428" s="51"/>
    </row>
    <row r="429" spans="2:5" s="52" customFormat="1" ht="18.75">
      <c r="B429" s="59"/>
      <c r="D429" s="51"/>
      <c r="E429" s="51"/>
    </row>
    <row r="430" spans="2:5" s="52" customFormat="1" ht="18.75">
      <c r="B430" s="59"/>
      <c r="D430" s="51"/>
      <c r="E430" s="51"/>
    </row>
    <row r="431" spans="2:5" s="52" customFormat="1" ht="18.75">
      <c r="B431" s="59"/>
      <c r="D431" s="51"/>
      <c r="E431" s="51"/>
    </row>
    <row r="432" spans="2:5" s="52" customFormat="1" ht="18.75">
      <c r="B432" s="59"/>
      <c r="D432" s="51"/>
      <c r="E432" s="51"/>
    </row>
    <row r="433" spans="2:5" s="52" customFormat="1" ht="18.75">
      <c r="B433" s="59"/>
      <c r="D433" s="51"/>
      <c r="E433" s="51"/>
    </row>
    <row r="434" spans="2:5" s="52" customFormat="1" ht="18.75">
      <c r="B434" s="59"/>
      <c r="D434" s="51"/>
      <c r="E434" s="51"/>
    </row>
    <row r="435" spans="2:5" s="52" customFormat="1" ht="18.75">
      <c r="B435" s="59"/>
      <c r="D435" s="51"/>
      <c r="E435" s="51"/>
    </row>
    <row r="436" spans="2:5" s="52" customFormat="1" ht="18.75">
      <c r="B436" s="59"/>
      <c r="D436" s="51"/>
      <c r="E436" s="51"/>
    </row>
    <row r="437" spans="2:5" s="52" customFormat="1" ht="18.75">
      <c r="B437" s="59"/>
      <c r="D437" s="51"/>
      <c r="E437" s="51"/>
    </row>
    <row r="438" spans="2:5" s="52" customFormat="1" ht="18.75">
      <c r="B438" s="59"/>
      <c r="D438" s="51"/>
      <c r="E438" s="51"/>
    </row>
    <row r="439" spans="2:5" s="52" customFormat="1" ht="18.75">
      <c r="B439" s="59"/>
      <c r="D439" s="51"/>
      <c r="E439" s="51"/>
    </row>
    <row r="440" spans="2:5" s="52" customFormat="1" ht="18.75">
      <c r="B440" s="59"/>
      <c r="D440" s="51"/>
      <c r="E440" s="51"/>
    </row>
    <row r="441" spans="2:5" s="52" customFormat="1" ht="18.75">
      <c r="B441" s="59"/>
      <c r="D441" s="51"/>
      <c r="E441" s="51"/>
    </row>
    <row r="442" spans="2:5" s="52" customFormat="1" ht="18.75">
      <c r="B442" s="59"/>
      <c r="D442" s="51"/>
      <c r="E442" s="51"/>
    </row>
    <row r="443" spans="2:5" s="52" customFormat="1" ht="18.75">
      <c r="B443" s="59"/>
      <c r="D443" s="51"/>
      <c r="E443" s="51"/>
    </row>
    <row r="444" spans="2:5" s="52" customFormat="1" ht="18.75">
      <c r="B444" s="59"/>
      <c r="D444" s="51"/>
      <c r="E444" s="51"/>
    </row>
    <row r="445" spans="2:5" s="52" customFormat="1" ht="18.75">
      <c r="B445" s="59"/>
      <c r="D445" s="51"/>
      <c r="E445" s="51"/>
    </row>
    <row r="446" spans="2:5" s="52" customFormat="1" ht="18.75">
      <c r="B446" s="59"/>
      <c r="D446" s="51"/>
      <c r="E446" s="51"/>
    </row>
    <row r="447" spans="2:5" s="52" customFormat="1" ht="18.75">
      <c r="B447" s="59"/>
      <c r="D447" s="51"/>
      <c r="E447" s="51"/>
    </row>
    <row r="448" spans="2:5" s="52" customFormat="1" ht="18.75">
      <c r="B448" s="59"/>
      <c r="D448" s="51"/>
      <c r="E448" s="51"/>
    </row>
    <row r="449" spans="2:5" s="52" customFormat="1" ht="18.75">
      <c r="B449" s="59"/>
      <c r="D449" s="51"/>
      <c r="E449" s="51"/>
    </row>
    <row r="450" spans="2:5" s="52" customFormat="1" ht="18.75">
      <c r="B450" s="59"/>
      <c r="D450" s="51"/>
      <c r="E450" s="51"/>
    </row>
    <row r="451" spans="2:5" s="52" customFormat="1" ht="18.75">
      <c r="B451" s="59"/>
      <c r="D451" s="51"/>
      <c r="E451" s="51"/>
    </row>
    <row r="452" spans="2:5" s="52" customFormat="1" ht="18.75">
      <c r="B452" s="59"/>
      <c r="D452" s="51"/>
      <c r="E452" s="51"/>
    </row>
    <row r="453" spans="2:5" s="52" customFormat="1" ht="18.75">
      <c r="B453" s="59"/>
      <c r="D453" s="51"/>
      <c r="E453" s="51"/>
    </row>
    <row r="454" spans="2:5" s="52" customFormat="1" ht="18.75">
      <c r="B454" s="59"/>
      <c r="D454" s="51"/>
      <c r="E454" s="51"/>
    </row>
    <row r="455" spans="2:5" s="52" customFormat="1" ht="18.75">
      <c r="B455" s="59"/>
      <c r="D455" s="51"/>
      <c r="E455" s="51"/>
    </row>
    <row r="456" spans="2:5" s="52" customFormat="1" ht="18.75">
      <c r="B456" s="59"/>
      <c r="D456" s="51"/>
      <c r="E456" s="51"/>
    </row>
    <row r="457" spans="2:5" s="52" customFormat="1" ht="18.75">
      <c r="B457" s="59"/>
      <c r="D457" s="51"/>
      <c r="E457" s="51"/>
    </row>
    <row r="458" spans="2:5" s="52" customFormat="1" ht="18.75">
      <c r="B458" s="59"/>
      <c r="D458" s="51"/>
      <c r="E458" s="51"/>
    </row>
    <row r="459" spans="2:5" s="52" customFormat="1" ht="18.75">
      <c r="B459" s="59"/>
      <c r="D459" s="51"/>
      <c r="E459" s="51"/>
    </row>
    <row r="460" spans="2:5" s="52" customFormat="1" ht="18.75">
      <c r="B460" s="59"/>
      <c r="D460" s="51"/>
      <c r="E460" s="51"/>
    </row>
    <row r="461" spans="2:5" s="52" customFormat="1" ht="18.75">
      <c r="B461" s="59"/>
      <c r="D461" s="51"/>
      <c r="E461" s="51"/>
    </row>
    <row r="462" spans="2:5" s="52" customFormat="1" ht="18.75">
      <c r="B462" s="59"/>
      <c r="D462" s="51"/>
      <c r="E462" s="51"/>
    </row>
    <row r="463" spans="2:5" s="52" customFormat="1" ht="18.75">
      <c r="B463" s="59"/>
      <c r="D463" s="51"/>
      <c r="E463" s="51"/>
    </row>
    <row r="464" spans="2:5" s="52" customFormat="1" ht="18.75">
      <c r="B464" s="59"/>
      <c r="D464" s="51"/>
      <c r="E464" s="51"/>
    </row>
    <row r="465" spans="2:5" s="52" customFormat="1" ht="18.75">
      <c r="B465" s="59"/>
      <c r="D465" s="51"/>
      <c r="E465" s="51"/>
    </row>
    <row r="466" spans="2:5" s="52" customFormat="1" ht="18.75">
      <c r="B466" s="59"/>
      <c r="D466" s="51"/>
      <c r="E466" s="51"/>
    </row>
    <row r="467" spans="2:5" s="52" customFormat="1" ht="18.75">
      <c r="B467" s="59"/>
      <c r="D467" s="51"/>
      <c r="E467" s="51"/>
    </row>
    <row r="468" spans="2:5" s="52" customFormat="1" ht="18.75">
      <c r="B468" s="59"/>
      <c r="D468" s="51"/>
      <c r="E468" s="51"/>
    </row>
    <row r="469" spans="2:5" s="52" customFormat="1" ht="18.75">
      <c r="B469" s="59"/>
      <c r="D469" s="51"/>
      <c r="E469" s="51"/>
    </row>
    <row r="470" spans="2:5" s="52" customFormat="1" ht="18.75">
      <c r="B470" s="59"/>
      <c r="D470" s="51"/>
      <c r="E470" s="51"/>
    </row>
    <row r="471" spans="2:5" s="52" customFormat="1" ht="18.75">
      <c r="B471" s="59"/>
      <c r="D471" s="51"/>
      <c r="E471" s="51"/>
    </row>
    <row r="472" spans="2:5" s="52" customFormat="1" ht="18.75">
      <c r="B472" s="59"/>
      <c r="D472" s="51"/>
      <c r="E472" s="51"/>
    </row>
    <row r="473" spans="2:5" s="52" customFormat="1" ht="18.75">
      <c r="B473" s="59"/>
      <c r="D473" s="51"/>
      <c r="E473" s="51"/>
    </row>
    <row r="474" spans="2:5" s="52" customFormat="1" ht="18.75">
      <c r="B474" s="59"/>
      <c r="D474" s="51"/>
      <c r="E474" s="51"/>
    </row>
    <row r="475" spans="2:5" s="52" customFormat="1" ht="18.75">
      <c r="B475" s="59"/>
      <c r="D475" s="51"/>
      <c r="E475" s="51"/>
    </row>
    <row r="476" spans="2:5" s="52" customFormat="1" ht="18.75">
      <c r="B476" s="59"/>
      <c r="D476" s="51"/>
      <c r="E476" s="51"/>
    </row>
    <row r="477" spans="2:5" s="52" customFormat="1" ht="18.75">
      <c r="B477" s="59"/>
      <c r="D477" s="51"/>
      <c r="E477" s="51"/>
    </row>
    <row r="478" spans="2:5" s="52" customFormat="1" ht="18.75">
      <c r="B478" s="59"/>
      <c r="D478" s="51"/>
      <c r="E478" s="51"/>
    </row>
    <row r="479" spans="2:5" s="52" customFormat="1" ht="18.75">
      <c r="B479" s="59"/>
      <c r="D479" s="51"/>
      <c r="E479" s="51"/>
    </row>
    <row r="480" spans="2:5" s="52" customFormat="1" ht="18.75">
      <c r="B480" s="59"/>
      <c r="D480" s="51"/>
      <c r="E480" s="51"/>
    </row>
    <row r="481" spans="2:5" s="52" customFormat="1" ht="18.75">
      <c r="B481" s="59"/>
      <c r="D481" s="51"/>
      <c r="E481" s="51"/>
    </row>
    <row r="482" spans="2:5" s="52" customFormat="1" ht="18.75">
      <c r="B482" s="59"/>
      <c r="D482" s="51"/>
      <c r="E482" s="51"/>
    </row>
    <row r="483" spans="2:5" s="52" customFormat="1" ht="18.75">
      <c r="B483" s="59"/>
      <c r="D483" s="51"/>
      <c r="E483" s="51"/>
    </row>
    <row r="484" spans="2:5" s="52" customFormat="1" ht="18.75">
      <c r="B484" s="59"/>
      <c r="D484" s="51"/>
      <c r="E484" s="51"/>
    </row>
    <row r="485" spans="2:5" s="52" customFormat="1" ht="18.75">
      <c r="B485" s="59"/>
      <c r="D485" s="51"/>
      <c r="E485" s="51"/>
    </row>
    <row r="486" spans="2:5" s="52" customFormat="1" ht="18.75">
      <c r="B486" s="59"/>
      <c r="D486" s="51"/>
      <c r="E486" s="51"/>
    </row>
    <row r="487" spans="2:5" s="52" customFormat="1" ht="18.75">
      <c r="B487" s="59"/>
      <c r="D487" s="51"/>
      <c r="E487" s="51"/>
    </row>
    <row r="488" spans="2:5" s="52" customFormat="1" ht="18.75">
      <c r="B488" s="59"/>
      <c r="D488" s="51"/>
      <c r="E488" s="51"/>
    </row>
    <row r="489" spans="2:5" s="52" customFormat="1" ht="18.75">
      <c r="B489" s="59"/>
      <c r="D489" s="51"/>
      <c r="E489" s="51"/>
    </row>
    <row r="490" spans="2:5" s="52" customFormat="1" ht="18.75">
      <c r="B490" s="59"/>
      <c r="D490" s="51"/>
      <c r="E490" s="51"/>
    </row>
    <row r="491" spans="2:5" s="52" customFormat="1" ht="18.75">
      <c r="B491" s="59"/>
      <c r="D491" s="51"/>
      <c r="E491" s="51"/>
    </row>
    <row r="492" spans="2:5" s="52" customFormat="1" ht="18.75">
      <c r="B492" s="59"/>
      <c r="D492" s="51"/>
      <c r="E492" s="51"/>
    </row>
    <row r="493" spans="2:5" s="52" customFormat="1" ht="18.75">
      <c r="B493" s="59"/>
      <c r="D493" s="51"/>
      <c r="E493" s="51"/>
    </row>
    <row r="494" spans="2:5" s="52" customFormat="1" ht="18.75">
      <c r="B494" s="59"/>
      <c r="D494" s="51"/>
      <c r="E494" s="51"/>
    </row>
    <row r="495" spans="2:5" s="52" customFormat="1" ht="18.75">
      <c r="B495" s="59"/>
      <c r="D495" s="51"/>
      <c r="E495" s="51"/>
    </row>
    <row r="496" spans="2:5" s="52" customFormat="1" ht="18.75">
      <c r="B496" s="59"/>
      <c r="D496" s="51"/>
      <c r="E496" s="51"/>
    </row>
    <row r="497" spans="2:5" s="52" customFormat="1" ht="18.75">
      <c r="B497" s="59"/>
      <c r="D497" s="51"/>
      <c r="E497" s="51"/>
    </row>
    <row r="498" spans="2:5" s="52" customFormat="1" ht="18.75">
      <c r="B498" s="59"/>
      <c r="D498" s="51"/>
      <c r="E498" s="51"/>
    </row>
    <row r="499" spans="2:5" s="52" customFormat="1" ht="18.75">
      <c r="B499" s="59"/>
      <c r="D499" s="51"/>
      <c r="E499" s="51"/>
    </row>
    <row r="500" spans="2:5" s="52" customFormat="1" ht="18.75">
      <c r="B500" s="59"/>
      <c r="D500" s="51"/>
      <c r="E500" s="51"/>
    </row>
    <row r="501" spans="2:5" s="52" customFormat="1" ht="18.75">
      <c r="B501" s="59"/>
      <c r="D501" s="51"/>
      <c r="E501" s="51"/>
    </row>
    <row r="502" spans="2:5" s="52" customFormat="1" ht="18.75">
      <c r="B502" s="59"/>
      <c r="D502" s="51"/>
      <c r="E502" s="51"/>
    </row>
    <row r="503" spans="2:5" s="52" customFormat="1" ht="18.75">
      <c r="B503" s="59"/>
      <c r="D503" s="51"/>
      <c r="E503" s="51"/>
    </row>
    <row r="504" spans="2:5" s="52" customFormat="1" ht="18.75">
      <c r="B504" s="59"/>
      <c r="D504" s="51"/>
      <c r="E504" s="51"/>
    </row>
    <row r="505" spans="2:5" s="52" customFormat="1" ht="18.75">
      <c r="B505" s="59"/>
      <c r="D505" s="51"/>
      <c r="E505" s="51"/>
    </row>
    <row r="506" spans="2:5" s="52" customFormat="1" ht="18.75">
      <c r="B506" s="59"/>
      <c r="D506" s="51"/>
      <c r="E506" s="51"/>
    </row>
    <row r="507" spans="2:5" s="52" customFormat="1" ht="18.75">
      <c r="B507" s="59"/>
      <c r="D507" s="51"/>
      <c r="E507" s="51"/>
    </row>
    <row r="508" spans="2:5" s="52" customFormat="1" ht="18.75">
      <c r="B508" s="59"/>
      <c r="D508" s="51"/>
      <c r="E508" s="51"/>
    </row>
    <row r="509" spans="2:5" s="52" customFormat="1" ht="18.75">
      <c r="B509" s="59"/>
      <c r="D509" s="51"/>
      <c r="E509" s="51"/>
    </row>
    <row r="510" spans="2:5" s="52" customFormat="1" ht="18.75">
      <c r="B510" s="59"/>
      <c r="D510" s="51"/>
      <c r="E510" s="51"/>
    </row>
    <row r="511" spans="2:5" s="52" customFormat="1" ht="18.75">
      <c r="B511" s="59"/>
      <c r="D511" s="51"/>
      <c r="E511" s="51"/>
    </row>
    <row r="512" spans="2:5" s="52" customFormat="1" ht="18.75">
      <c r="B512" s="59"/>
      <c r="D512" s="51"/>
      <c r="E512" s="51"/>
    </row>
    <row r="513" spans="2:5" s="52" customFormat="1" ht="18.75">
      <c r="B513" s="59"/>
      <c r="D513" s="51"/>
      <c r="E513" s="51"/>
    </row>
    <row r="514" spans="2:5" s="52" customFormat="1" ht="18.75">
      <c r="B514" s="59"/>
      <c r="D514" s="51"/>
      <c r="E514" s="51"/>
    </row>
    <row r="515" spans="2:5" s="52" customFormat="1" ht="18.75">
      <c r="B515" s="59"/>
      <c r="D515" s="51"/>
      <c r="E515" s="51"/>
    </row>
    <row r="516" spans="2:5" s="52" customFormat="1" ht="18.75">
      <c r="B516" s="59"/>
      <c r="D516" s="51"/>
      <c r="E516" s="51"/>
    </row>
    <row r="517" spans="2:5" s="52" customFormat="1" ht="18.75">
      <c r="B517" s="59"/>
      <c r="D517" s="51"/>
      <c r="E517" s="51"/>
    </row>
    <row r="518" spans="2:5" s="52" customFormat="1" ht="18.75">
      <c r="B518" s="59"/>
      <c r="D518" s="51"/>
      <c r="E518" s="51"/>
    </row>
    <row r="519" spans="2:5" s="52" customFormat="1" ht="18.75">
      <c r="B519" s="59"/>
      <c r="D519" s="51"/>
      <c r="E519" s="51"/>
    </row>
    <row r="520" spans="2:5" s="52" customFormat="1" ht="18.75">
      <c r="B520" s="59"/>
      <c r="D520" s="51"/>
      <c r="E520" s="51"/>
    </row>
    <row r="521" spans="2:5" s="52" customFormat="1" ht="18.75">
      <c r="B521" s="59"/>
      <c r="D521" s="51"/>
      <c r="E521" s="51"/>
    </row>
    <row r="522" spans="2:5" s="52" customFormat="1" ht="18.75">
      <c r="B522" s="59"/>
      <c r="D522" s="51"/>
      <c r="E522" s="51"/>
    </row>
    <row r="523" spans="2:5" s="52" customFormat="1" ht="18.75">
      <c r="B523" s="59"/>
      <c r="D523" s="51"/>
      <c r="E523" s="51"/>
    </row>
    <row r="524" spans="2:5" s="52" customFormat="1" ht="18.75">
      <c r="B524" s="59"/>
      <c r="D524" s="51"/>
      <c r="E524" s="51"/>
    </row>
    <row r="525" spans="2:5" s="52" customFormat="1" ht="18.75">
      <c r="B525" s="59"/>
      <c r="D525" s="51"/>
      <c r="E525" s="51"/>
    </row>
    <row r="526" spans="2:5" s="52" customFormat="1" ht="18.75">
      <c r="B526" s="59"/>
      <c r="D526" s="51"/>
      <c r="E526" s="51"/>
    </row>
    <row r="527" spans="2:5" s="52" customFormat="1" ht="18.75">
      <c r="B527" s="59"/>
      <c r="D527" s="51"/>
      <c r="E527" s="51"/>
    </row>
    <row r="528" spans="2:5" s="52" customFormat="1" ht="18.75">
      <c r="B528" s="59"/>
      <c r="D528" s="51"/>
      <c r="E528" s="51"/>
    </row>
    <row r="529" spans="2:5" s="52" customFormat="1" ht="18.75">
      <c r="B529" s="59"/>
      <c r="D529" s="51"/>
      <c r="E529" s="51"/>
    </row>
    <row r="530" spans="2:5" s="52" customFormat="1" ht="18.75">
      <c r="B530" s="59"/>
      <c r="D530" s="51"/>
      <c r="E530" s="51"/>
    </row>
    <row r="531" spans="2:5" s="52" customFormat="1" ht="18.75">
      <c r="B531" s="59"/>
      <c r="D531" s="51"/>
      <c r="E531" s="51"/>
    </row>
    <row r="532" spans="2:5" s="52" customFormat="1" ht="18.75">
      <c r="B532" s="59"/>
      <c r="D532" s="51"/>
      <c r="E532" s="51"/>
    </row>
    <row r="533" spans="2:5" s="52" customFormat="1" ht="18.75">
      <c r="B533" s="59"/>
      <c r="D533" s="51"/>
      <c r="E533" s="51"/>
    </row>
    <row r="534" spans="2:5" s="52" customFormat="1" ht="18.75">
      <c r="B534" s="59"/>
      <c r="D534" s="51"/>
      <c r="E534" s="51"/>
    </row>
    <row r="535" spans="2:5" s="52" customFormat="1" ht="18.75">
      <c r="B535" s="59"/>
      <c r="D535" s="51"/>
      <c r="E535" s="51"/>
    </row>
    <row r="536" spans="2:5" s="52" customFormat="1" ht="18.75">
      <c r="B536" s="59"/>
      <c r="D536" s="51"/>
      <c r="E536" s="51"/>
    </row>
    <row r="537" spans="2:5" s="52" customFormat="1" ht="18.75">
      <c r="B537" s="59"/>
      <c r="D537" s="51"/>
      <c r="E537" s="51"/>
    </row>
    <row r="538" spans="2:5" s="52" customFormat="1" ht="18.75">
      <c r="B538" s="59"/>
      <c r="D538" s="51"/>
      <c r="E538" s="51"/>
    </row>
    <row r="539" spans="2:5" s="52" customFormat="1" ht="18.75">
      <c r="B539" s="59"/>
      <c r="D539" s="51"/>
      <c r="E539" s="51"/>
    </row>
    <row r="540" spans="2:5" s="52" customFormat="1" ht="18.75">
      <c r="B540" s="59"/>
      <c r="D540" s="51"/>
      <c r="E540" s="51"/>
    </row>
    <row r="541" spans="2:5" s="52" customFormat="1" ht="18.75">
      <c r="B541" s="59"/>
      <c r="D541" s="51"/>
      <c r="E541" s="51"/>
    </row>
    <row r="542" spans="2:5" s="52" customFormat="1" ht="18.75">
      <c r="B542" s="59"/>
      <c r="D542" s="51"/>
      <c r="E542" s="51"/>
    </row>
    <row r="543" spans="2:5" s="52" customFormat="1" ht="18.75">
      <c r="B543" s="59"/>
      <c r="D543" s="51"/>
      <c r="E543" s="51"/>
    </row>
    <row r="544" spans="2:5" s="52" customFormat="1" ht="18.75">
      <c r="B544" s="59"/>
      <c r="D544" s="51"/>
      <c r="E544" s="51"/>
    </row>
    <row r="545" spans="2:5" s="52" customFormat="1" ht="18.75">
      <c r="B545" s="59"/>
      <c r="D545" s="51"/>
      <c r="E545" s="51"/>
    </row>
    <row r="546" spans="2:5" s="52" customFormat="1" ht="18.75">
      <c r="B546" s="59"/>
      <c r="D546" s="51"/>
      <c r="E546" s="51"/>
    </row>
    <row r="547" spans="2:5" s="52" customFormat="1" ht="18.75">
      <c r="B547" s="59"/>
      <c r="D547" s="51"/>
      <c r="E547" s="51"/>
    </row>
    <row r="548" spans="2:5" s="52" customFormat="1" ht="18.75">
      <c r="B548" s="59"/>
      <c r="D548" s="51"/>
      <c r="E548" s="51"/>
    </row>
    <row r="549" spans="2:5" s="52" customFormat="1" ht="18.75">
      <c r="B549" s="59"/>
      <c r="D549" s="51"/>
      <c r="E549" s="51"/>
    </row>
    <row r="550" spans="2:5" s="52" customFormat="1" ht="18.75">
      <c r="B550" s="59"/>
      <c r="D550" s="51"/>
      <c r="E550" s="51"/>
    </row>
    <row r="551" spans="2:5" s="52" customFormat="1" ht="18.75">
      <c r="B551" s="59"/>
      <c r="D551" s="51"/>
      <c r="E551" s="51"/>
    </row>
    <row r="552" spans="2:5" s="52" customFormat="1" ht="18.75">
      <c r="B552" s="59"/>
      <c r="D552" s="51"/>
      <c r="E552" s="51"/>
    </row>
    <row r="553" spans="2:5" s="52" customFormat="1" ht="18.75">
      <c r="B553" s="59"/>
      <c r="D553" s="51"/>
      <c r="E553" s="51"/>
    </row>
    <row r="554" spans="2:5" s="52" customFormat="1" ht="18.75">
      <c r="B554" s="59"/>
      <c r="D554" s="51"/>
      <c r="E554" s="51"/>
    </row>
    <row r="555" spans="2:5" s="52" customFormat="1" ht="18.75">
      <c r="B555" s="59"/>
      <c r="D555" s="51"/>
      <c r="E555" s="51"/>
    </row>
    <row r="556" spans="2:5" s="52" customFormat="1" ht="18.75">
      <c r="B556" s="59"/>
      <c r="D556" s="51"/>
      <c r="E556" s="51"/>
    </row>
    <row r="557" spans="2:5" s="52" customFormat="1" ht="18.75">
      <c r="B557" s="59"/>
      <c r="D557" s="51"/>
      <c r="E557" s="51"/>
    </row>
    <row r="558" spans="2:5" s="52" customFormat="1" ht="18.75">
      <c r="B558" s="59"/>
      <c r="D558" s="51"/>
      <c r="E558" s="51"/>
    </row>
    <row r="559" spans="2:5" s="52" customFormat="1" ht="18.75">
      <c r="B559" s="59"/>
      <c r="D559" s="51"/>
      <c r="E559" s="51"/>
    </row>
    <row r="560" spans="2:5" s="52" customFormat="1" ht="18.75">
      <c r="B560" s="59"/>
      <c r="D560" s="51"/>
      <c r="E560" s="51"/>
    </row>
    <row r="561" spans="2:5" s="52" customFormat="1" ht="18.75">
      <c r="B561" s="59"/>
      <c r="D561" s="51"/>
      <c r="E561" s="51"/>
    </row>
    <row r="562" spans="2:5" s="52" customFormat="1" ht="18.75">
      <c r="B562" s="59"/>
      <c r="D562" s="51"/>
      <c r="E562" s="51"/>
    </row>
    <row r="563" spans="2:5" s="52" customFormat="1" ht="18.75">
      <c r="B563" s="59"/>
      <c r="D563" s="51"/>
      <c r="E563" s="51"/>
    </row>
    <row r="564" spans="2:5" s="52" customFormat="1" ht="18.75">
      <c r="B564" s="59"/>
      <c r="D564" s="51"/>
      <c r="E564" s="51"/>
    </row>
    <row r="565" spans="2:5" s="52" customFormat="1" ht="18.75">
      <c r="B565" s="59"/>
      <c r="D565" s="51"/>
      <c r="E565" s="51"/>
    </row>
    <row r="566" spans="2:5" s="52" customFormat="1" ht="18.75">
      <c r="B566" s="59"/>
      <c r="D566" s="51"/>
      <c r="E566" s="51"/>
    </row>
    <row r="567" spans="2:5" s="52" customFormat="1" ht="18.75">
      <c r="B567" s="59"/>
      <c r="D567" s="51"/>
      <c r="E567" s="51"/>
    </row>
    <row r="568" spans="2:5" s="52" customFormat="1" ht="18.75">
      <c r="B568" s="59"/>
      <c r="D568" s="51"/>
      <c r="E568" s="51"/>
    </row>
    <row r="569" spans="2:5" s="52" customFormat="1" ht="18.75">
      <c r="B569" s="59"/>
      <c r="D569" s="51"/>
      <c r="E569" s="51"/>
    </row>
    <row r="570" spans="2:5" s="52" customFormat="1" ht="18.75">
      <c r="B570" s="59"/>
      <c r="D570" s="51"/>
      <c r="E570" s="51"/>
    </row>
    <row r="571" spans="2:5" s="52" customFormat="1" ht="18.75">
      <c r="B571" s="59"/>
      <c r="D571" s="51"/>
      <c r="E571" s="51"/>
    </row>
    <row r="572" spans="2:5" s="52" customFormat="1" ht="18.75">
      <c r="B572" s="59"/>
      <c r="D572" s="51"/>
      <c r="E572" s="51"/>
    </row>
    <row r="573" spans="2:5" s="52" customFormat="1" ht="18.75">
      <c r="B573" s="59"/>
      <c r="D573" s="51"/>
      <c r="E573" s="51"/>
    </row>
    <row r="574" spans="2:5" s="52" customFormat="1" ht="18.75">
      <c r="B574" s="59"/>
      <c r="D574" s="51"/>
      <c r="E574" s="51"/>
    </row>
    <row r="575" spans="2:5" s="52" customFormat="1" ht="18.75">
      <c r="B575" s="59"/>
      <c r="D575" s="51"/>
      <c r="E575" s="51"/>
    </row>
    <row r="576" spans="2:5" s="52" customFormat="1" ht="18.75">
      <c r="B576" s="59"/>
      <c r="D576" s="51"/>
      <c r="E576" s="51"/>
    </row>
    <row r="577" spans="2:5" s="52" customFormat="1" ht="18.75">
      <c r="B577" s="59"/>
      <c r="D577" s="51"/>
      <c r="E577" s="51"/>
    </row>
    <row r="578" spans="2:5" s="52" customFormat="1" ht="18.75">
      <c r="B578" s="59"/>
      <c r="D578" s="51"/>
      <c r="E578" s="51"/>
    </row>
    <row r="579" spans="2:5" s="52" customFormat="1" ht="18.75">
      <c r="B579" s="59"/>
      <c r="D579" s="51"/>
      <c r="E579" s="51"/>
    </row>
    <row r="580" spans="2:5" s="52" customFormat="1" ht="18.75">
      <c r="B580" s="59"/>
      <c r="D580" s="51"/>
      <c r="E580" s="51"/>
    </row>
    <row r="581" spans="2:5" s="52" customFormat="1" ht="18.75">
      <c r="B581" s="59"/>
      <c r="D581" s="51"/>
      <c r="E581" s="51"/>
    </row>
    <row r="582" spans="2:5" s="52" customFormat="1" ht="18.75">
      <c r="B582" s="59"/>
      <c r="D582" s="51"/>
      <c r="E582" s="51"/>
    </row>
    <row r="583" spans="2:5" s="52" customFormat="1" ht="18.75">
      <c r="B583" s="59"/>
      <c r="D583" s="51"/>
      <c r="E583" s="51"/>
    </row>
    <row r="584" spans="2:5" s="52" customFormat="1" ht="18.75">
      <c r="B584" s="59"/>
      <c r="D584" s="51"/>
      <c r="E584" s="51"/>
    </row>
    <row r="585" spans="2:5" s="52" customFormat="1" ht="18.75">
      <c r="B585" s="59"/>
      <c r="D585" s="51"/>
      <c r="E585" s="51"/>
    </row>
    <row r="586" spans="2:5" s="52" customFormat="1" ht="18.75">
      <c r="B586" s="59"/>
      <c r="D586" s="51"/>
      <c r="E586" s="51"/>
    </row>
    <row r="587" spans="2:5" s="52" customFormat="1" ht="18.75">
      <c r="B587" s="59"/>
      <c r="D587" s="51"/>
      <c r="E587" s="51"/>
    </row>
    <row r="588" spans="2:5" s="52" customFormat="1" ht="18.75">
      <c r="B588" s="59"/>
      <c r="D588" s="51"/>
      <c r="E588" s="51"/>
    </row>
    <row r="589" spans="2:5" s="52" customFormat="1" ht="18.75">
      <c r="B589" s="59"/>
      <c r="D589" s="51"/>
      <c r="E589" s="51"/>
    </row>
    <row r="590" spans="2:5" s="52" customFormat="1" ht="18.75">
      <c r="B590" s="59"/>
      <c r="D590" s="51"/>
      <c r="E590" s="51"/>
    </row>
    <row r="591" spans="2:5" s="52" customFormat="1" ht="18.75">
      <c r="B591" s="59"/>
      <c r="D591" s="51"/>
      <c r="E591" s="51"/>
    </row>
    <row r="592" spans="2:5" s="52" customFormat="1" ht="18.75">
      <c r="B592" s="59"/>
      <c r="D592" s="51"/>
      <c r="E592" s="51"/>
    </row>
    <row r="593" spans="2:5" s="52" customFormat="1" ht="18.75">
      <c r="B593" s="59"/>
      <c r="D593" s="51"/>
      <c r="E593" s="51"/>
    </row>
    <row r="594" spans="2:5" s="52" customFormat="1" ht="18.75">
      <c r="B594" s="59"/>
      <c r="D594" s="51"/>
      <c r="E594" s="51"/>
    </row>
    <row r="595" spans="2:5" s="52" customFormat="1" ht="18.75">
      <c r="B595" s="59"/>
      <c r="D595" s="51"/>
      <c r="E595" s="51"/>
    </row>
    <row r="596" spans="2:5" s="52" customFormat="1" ht="18.75">
      <c r="B596" s="59"/>
      <c r="D596" s="51"/>
      <c r="E596" s="51"/>
    </row>
    <row r="597" spans="2:5" s="52" customFormat="1" ht="18.75">
      <c r="B597" s="59"/>
      <c r="D597" s="51"/>
      <c r="E597" s="51"/>
    </row>
    <row r="598" spans="2:5" s="52" customFormat="1" ht="18.75">
      <c r="B598" s="59"/>
      <c r="D598" s="51"/>
      <c r="E598" s="51"/>
    </row>
    <row r="599" spans="2:5" s="52" customFormat="1" ht="18.75">
      <c r="B599" s="59"/>
      <c r="D599" s="51"/>
      <c r="E599" s="51"/>
    </row>
    <row r="600" spans="2:5" s="52" customFormat="1" ht="18.75">
      <c r="B600" s="59"/>
      <c r="D600" s="51"/>
      <c r="E600" s="51"/>
    </row>
    <row r="601" spans="2:5" s="52" customFormat="1" ht="18.75">
      <c r="B601" s="59"/>
      <c r="D601" s="51"/>
      <c r="E601" s="51"/>
    </row>
    <row r="602" spans="2:5" s="52" customFormat="1" ht="18.75">
      <c r="B602" s="59"/>
      <c r="D602" s="51"/>
      <c r="E602" s="51"/>
    </row>
    <row r="603" spans="2:5" s="52" customFormat="1" ht="18.75">
      <c r="B603" s="59"/>
      <c r="D603" s="51"/>
      <c r="E603" s="51"/>
    </row>
    <row r="604" spans="2:5" s="52" customFormat="1" ht="18.75">
      <c r="B604" s="59"/>
      <c r="D604" s="51"/>
      <c r="E604" s="51"/>
    </row>
    <row r="605" spans="2:5" s="52" customFormat="1" ht="18.75">
      <c r="B605" s="59"/>
      <c r="D605" s="51"/>
      <c r="E605" s="51"/>
    </row>
    <row r="606" spans="2:5" s="52" customFormat="1" ht="18.75">
      <c r="B606" s="59"/>
      <c r="D606" s="51"/>
      <c r="E606" s="51"/>
    </row>
    <row r="607" spans="2:5" s="52" customFormat="1" ht="18.75">
      <c r="B607" s="59"/>
      <c r="D607" s="51"/>
      <c r="E607" s="51"/>
    </row>
    <row r="608" spans="2:5" s="52" customFormat="1" ht="18.75">
      <c r="B608" s="59"/>
      <c r="D608" s="51"/>
      <c r="E608" s="51"/>
    </row>
    <row r="609" spans="2:5" s="52" customFormat="1" ht="18.75">
      <c r="B609" s="59"/>
      <c r="D609" s="51"/>
      <c r="E609" s="51"/>
    </row>
    <row r="610" spans="2:5" s="52" customFormat="1" ht="18.75">
      <c r="B610" s="59"/>
      <c r="D610" s="51"/>
      <c r="E610" s="51"/>
    </row>
    <row r="611" spans="2:5" s="52" customFormat="1" ht="18.75">
      <c r="B611" s="59"/>
      <c r="D611" s="51"/>
      <c r="E611" s="51"/>
    </row>
    <row r="612" spans="2:5" s="52" customFormat="1" ht="18.75">
      <c r="B612" s="59"/>
      <c r="D612" s="51"/>
      <c r="E612" s="51"/>
    </row>
    <row r="613" spans="2:5" s="52" customFormat="1" ht="18.75">
      <c r="B613" s="59"/>
      <c r="D613" s="51"/>
      <c r="E613" s="51"/>
    </row>
    <row r="614" spans="2:5" s="52" customFormat="1" ht="18.75">
      <c r="B614" s="59"/>
      <c r="D614" s="51"/>
      <c r="E614" s="51"/>
    </row>
    <row r="615" spans="2:5" s="52" customFormat="1" ht="18.75">
      <c r="B615" s="59"/>
      <c r="D615" s="51"/>
      <c r="E615" s="51"/>
    </row>
    <row r="616" spans="2:5" s="52" customFormat="1" ht="18.75">
      <c r="B616" s="59"/>
      <c r="D616" s="51"/>
      <c r="E616" s="51"/>
    </row>
    <row r="617" spans="2:5" s="52" customFormat="1" ht="18.75">
      <c r="B617" s="59"/>
      <c r="D617" s="51"/>
      <c r="E617" s="51"/>
    </row>
    <row r="618" spans="2:5" s="52" customFormat="1" ht="18.75">
      <c r="B618" s="59"/>
      <c r="D618" s="51"/>
      <c r="E618" s="51"/>
    </row>
    <row r="619" spans="2:5" s="52" customFormat="1" ht="18.75">
      <c r="B619" s="59"/>
      <c r="D619" s="51"/>
      <c r="E619" s="51"/>
    </row>
    <row r="620" spans="2:5" s="52" customFormat="1" ht="18.75">
      <c r="B620" s="59"/>
      <c r="D620" s="51"/>
      <c r="E620" s="51"/>
    </row>
    <row r="621" spans="2:5" s="52" customFormat="1" ht="18.75">
      <c r="B621" s="59"/>
      <c r="D621" s="51"/>
      <c r="E621" s="51"/>
    </row>
    <row r="622" spans="2:5" s="52" customFormat="1" ht="18.75">
      <c r="B622" s="59"/>
      <c r="D622" s="51"/>
      <c r="E622" s="51"/>
    </row>
    <row r="623" spans="2:5" s="52" customFormat="1" ht="18.75">
      <c r="B623" s="59"/>
      <c r="D623" s="51"/>
      <c r="E623" s="51"/>
    </row>
    <row r="624" spans="2:5" s="52" customFormat="1" ht="18.75">
      <c r="B624" s="59"/>
      <c r="D624" s="51"/>
      <c r="E624" s="51"/>
    </row>
    <row r="625" spans="2:5" s="52" customFormat="1" ht="18.75">
      <c r="B625" s="59"/>
      <c r="D625" s="51"/>
      <c r="E625" s="51"/>
    </row>
    <row r="626" spans="2:5" s="52" customFormat="1" ht="18.75">
      <c r="B626" s="59"/>
      <c r="D626" s="51"/>
      <c r="E626" s="51"/>
    </row>
    <row r="627" spans="2:5" s="52" customFormat="1" ht="18.75">
      <c r="B627" s="59"/>
      <c r="D627" s="51"/>
      <c r="E627" s="51"/>
    </row>
    <row r="628" spans="2:5" s="52" customFormat="1" ht="18.75">
      <c r="B628" s="59"/>
      <c r="D628" s="51"/>
      <c r="E628" s="51"/>
    </row>
    <row r="629" spans="2:5" s="52" customFormat="1" ht="18.75">
      <c r="B629" s="59"/>
      <c r="D629" s="51"/>
      <c r="E629" s="51"/>
    </row>
    <row r="630" spans="2:5" s="52" customFormat="1" ht="18.75">
      <c r="B630" s="59"/>
      <c r="D630" s="51"/>
      <c r="E630" s="51"/>
    </row>
    <row r="631" spans="2:5" s="52" customFormat="1" ht="18.75">
      <c r="B631" s="59"/>
      <c r="D631" s="51"/>
      <c r="E631" s="51"/>
    </row>
    <row r="632" spans="2:5" s="52" customFormat="1" ht="18.75">
      <c r="B632" s="59"/>
      <c r="D632" s="51"/>
      <c r="E632" s="51"/>
    </row>
    <row r="633" spans="2:5" s="52" customFormat="1" ht="18.75">
      <c r="B633" s="59"/>
      <c r="D633" s="51"/>
      <c r="E633" s="51"/>
    </row>
    <row r="634" spans="2:5" s="52" customFormat="1" ht="18.75">
      <c r="B634" s="59"/>
      <c r="D634" s="51"/>
      <c r="E634" s="51"/>
    </row>
    <row r="635" spans="2:5" s="52" customFormat="1" ht="18.75">
      <c r="B635" s="59"/>
      <c r="D635" s="51"/>
      <c r="E635" s="51"/>
    </row>
    <row r="636" spans="2:5" s="52" customFormat="1" ht="18.75">
      <c r="B636" s="59"/>
      <c r="D636" s="51"/>
      <c r="E636" s="51"/>
    </row>
    <row r="637" spans="2:5" s="52" customFormat="1" ht="18.75">
      <c r="B637" s="59"/>
      <c r="D637" s="51"/>
      <c r="E637" s="51"/>
    </row>
    <row r="638" spans="2:5" s="52" customFormat="1" ht="18.75">
      <c r="B638" s="59"/>
      <c r="D638" s="51"/>
      <c r="E638" s="51"/>
    </row>
    <row r="639" spans="2:5" s="52" customFormat="1" ht="18.75">
      <c r="B639" s="59"/>
      <c r="D639" s="51"/>
      <c r="E639" s="51"/>
    </row>
    <row r="640" spans="2:5" s="52" customFormat="1" ht="18.75">
      <c r="B640" s="59"/>
      <c r="D640" s="51"/>
      <c r="E640" s="51"/>
    </row>
    <row r="641" spans="2:5" s="52" customFormat="1" ht="18.75">
      <c r="B641" s="59"/>
      <c r="D641" s="51"/>
      <c r="E641" s="51"/>
    </row>
    <row r="642" spans="2:5" s="52" customFormat="1" ht="18.75">
      <c r="B642" s="59"/>
      <c r="D642" s="51"/>
      <c r="E642" s="51"/>
    </row>
    <row r="643" spans="2:5" s="52" customFormat="1" ht="18.75">
      <c r="B643" s="59"/>
      <c r="D643" s="51"/>
      <c r="E643" s="51"/>
    </row>
    <row r="644" spans="2:5" s="52" customFormat="1" ht="18.75">
      <c r="B644" s="59"/>
      <c r="D644" s="51"/>
      <c r="E644" s="51"/>
    </row>
    <row r="645" spans="2:5" s="52" customFormat="1" ht="18.75">
      <c r="B645" s="59"/>
      <c r="D645" s="51"/>
      <c r="E645" s="51"/>
    </row>
    <row r="646" spans="2:5" s="52" customFormat="1" ht="18.75">
      <c r="B646" s="59"/>
      <c r="D646" s="51"/>
      <c r="E646" s="51"/>
    </row>
    <row r="647" spans="2:5" s="52" customFormat="1" ht="18.75">
      <c r="B647" s="59"/>
      <c r="D647" s="51"/>
      <c r="E647" s="51"/>
    </row>
    <row r="648" spans="2:5" s="52" customFormat="1" ht="18.75">
      <c r="B648" s="59"/>
      <c r="D648" s="51"/>
      <c r="E648" s="51"/>
    </row>
    <row r="649" spans="2:5" s="52" customFormat="1" ht="18.75">
      <c r="B649" s="59"/>
      <c r="D649" s="51"/>
      <c r="E649" s="51"/>
    </row>
    <row r="650" spans="2:5" s="52" customFormat="1" ht="18.75">
      <c r="B650" s="59"/>
      <c r="D650" s="51"/>
      <c r="E650" s="51"/>
    </row>
    <row r="651" spans="2:5" s="52" customFormat="1" ht="18.75">
      <c r="B651" s="59"/>
      <c r="D651" s="51"/>
      <c r="E651" s="51"/>
    </row>
    <row r="652" spans="2:5" s="52" customFormat="1" ht="18.75">
      <c r="B652" s="59"/>
      <c r="D652" s="51"/>
      <c r="E652" s="51"/>
    </row>
    <row r="653" spans="2:5" s="52" customFormat="1" ht="18.75">
      <c r="B653" s="59"/>
      <c r="D653" s="51"/>
      <c r="E653" s="51"/>
    </row>
    <row r="654" spans="2:5" s="52" customFormat="1" ht="18.75">
      <c r="B654" s="59"/>
      <c r="D654" s="51"/>
      <c r="E654" s="51"/>
    </row>
    <row r="655" spans="2:5" s="52" customFormat="1" ht="18.75">
      <c r="B655" s="59"/>
      <c r="D655" s="51"/>
      <c r="E655" s="51"/>
    </row>
    <row r="656" spans="2:5" s="52" customFormat="1" ht="18.75">
      <c r="B656" s="59"/>
      <c r="D656" s="51"/>
      <c r="E656" s="51"/>
    </row>
    <row r="657" spans="2:5" s="52" customFormat="1" ht="18.75">
      <c r="B657" s="59"/>
      <c r="D657" s="51"/>
      <c r="E657" s="51"/>
    </row>
    <row r="658" spans="2:5" s="52" customFormat="1" ht="18.75">
      <c r="B658" s="59"/>
      <c r="D658" s="51"/>
      <c r="E658" s="51"/>
    </row>
    <row r="659" spans="2:5" s="52" customFormat="1" ht="18.75">
      <c r="B659" s="59"/>
      <c r="D659" s="51"/>
      <c r="E659" s="51"/>
    </row>
    <row r="660" spans="2:5" s="52" customFormat="1" ht="18.75">
      <c r="B660" s="59"/>
      <c r="D660" s="51"/>
      <c r="E660" s="51"/>
    </row>
    <row r="661" spans="2:5" s="52" customFormat="1" ht="18.75">
      <c r="B661" s="59"/>
      <c r="D661" s="51"/>
      <c r="E661" s="51"/>
    </row>
    <row r="662" spans="2:5" s="52" customFormat="1" ht="18.75">
      <c r="B662" s="59"/>
      <c r="D662" s="51"/>
      <c r="E662" s="51"/>
    </row>
    <row r="663" spans="2:5" s="52" customFormat="1" ht="18.75">
      <c r="B663" s="59"/>
      <c r="D663" s="51"/>
      <c r="E663" s="51"/>
    </row>
    <row r="664" spans="2:5" s="52" customFormat="1" ht="18.75">
      <c r="B664" s="59"/>
      <c r="D664" s="51"/>
      <c r="E664" s="51"/>
    </row>
    <row r="665" spans="2:5" s="52" customFormat="1" ht="18.75">
      <c r="B665" s="59"/>
      <c r="D665" s="51"/>
      <c r="E665" s="51"/>
    </row>
    <row r="666" spans="2:5" s="52" customFormat="1" ht="18.75">
      <c r="B666" s="59"/>
      <c r="D666" s="51"/>
      <c r="E666" s="51"/>
    </row>
    <row r="667" spans="2:5" s="52" customFormat="1" ht="18.75">
      <c r="B667" s="59"/>
      <c r="D667" s="51"/>
      <c r="E667" s="51"/>
    </row>
    <row r="668" spans="2:5" s="52" customFormat="1" ht="18.75">
      <c r="B668" s="59"/>
      <c r="D668" s="51"/>
      <c r="E668" s="51"/>
    </row>
    <row r="669" spans="2:5" s="52" customFormat="1" ht="18.75">
      <c r="B669" s="59"/>
      <c r="D669" s="51"/>
      <c r="E669" s="51"/>
    </row>
    <row r="670" spans="2:5" s="52" customFormat="1" ht="18.75">
      <c r="B670" s="59"/>
      <c r="D670" s="51"/>
      <c r="E670" s="51"/>
    </row>
    <row r="671" spans="2:5" s="52" customFormat="1" ht="18.75">
      <c r="B671" s="59"/>
      <c r="D671" s="51"/>
      <c r="E671" s="51"/>
    </row>
    <row r="672" spans="2:5" s="52" customFormat="1" ht="18.75">
      <c r="B672" s="59"/>
      <c r="D672" s="51"/>
      <c r="E672" s="51"/>
    </row>
    <row r="673" spans="2:5" s="52" customFormat="1" ht="18.75">
      <c r="B673" s="59"/>
      <c r="D673" s="51"/>
      <c r="E673" s="51"/>
    </row>
    <row r="674" spans="2:5" s="52" customFormat="1" ht="18.75">
      <c r="B674" s="59"/>
      <c r="D674" s="51"/>
      <c r="E674" s="51"/>
    </row>
    <row r="675" spans="2:5" s="52" customFormat="1" ht="18.75">
      <c r="B675" s="59"/>
      <c r="D675" s="51"/>
      <c r="E675" s="51"/>
    </row>
    <row r="676" spans="2:5" s="52" customFormat="1" ht="18.75">
      <c r="B676" s="59"/>
      <c r="D676" s="51"/>
      <c r="E676" s="51"/>
    </row>
    <row r="677" spans="2:5" s="52" customFormat="1" ht="18.75">
      <c r="B677" s="59"/>
      <c r="D677" s="51"/>
      <c r="E677" s="51"/>
    </row>
    <row r="678" spans="2:5" s="52" customFormat="1" ht="18.75">
      <c r="B678" s="59"/>
      <c r="D678" s="51"/>
      <c r="E678" s="51"/>
    </row>
    <row r="679" spans="2:5" s="52" customFormat="1" ht="18.75">
      <c r="B679" s="59"/>
      <c r="D679" s="51"/>
      <c r="E679" s="51"/>
    </row>
    <row r="680" spans="2:5" s="52" customFormat="1" ht="18.75">
      <c r="B680" s="59"/>
      <c r="D680" s="51"/>
      <c r="E680" s="51"/>
    </row>
    <row r="681" spans="2:5" s="52" customFormat="1" ht="18.75">
      <c r="B681" s="59"/>
      <c r="D681" s="51"/>
      <c r="E681" s="51"/>
    </row>
    <row r="682" spans="2:5" s="52" customFormat="1" ht="18.75">
      <c r="B682" s="59"/>
      <c r="D682" s="51"/>
      <c r="E682" s="51"/>
    </row>
    <row r="683" spans="2:5" s="52" customFormat="1" ht="18.75">
      <c r="B683" s="59"/>
      <c r="D683" s="51"/>
      <c r="E683" s="51"/>
    </row>
    <row r="684" spans="2:5" s="52" customFormat="1" ht="18.75">
      <c r="B684" s="59"/>
      <c r="D684" s="51"/>
      <c r="E684" s="51"/>
    </row>
    <row r="685" spans="2:5" s="52" customFormat="1" ht="18.75">
      <c r="B685" s="59"/>
      <c r="D685" s="51"/>
      <c r="E685" s="51"/>
    </row>
    <row r="686" spans="2:5" s="52" customFormat="1" ht="18.75">
      <c r="B686" s="59"/>
      <c r="D686" s="51"/>
      <c r="E686" s="51"/>
    </row>
    <row r="687" spans="2:5" s="52" customFormat="1" ht="18.75">
      <c r="B687" s="59"/>
      <c r="D687" s="51"/>
      <c r="E687" s="51"/>
    </row>
    <row r="688" spans="2:5" s="52" customFormat="1" ht="18.75">
      <c r="B688" s="59"/>
      <c r="D688" s="51"/>
      <c r="E688" s="51"/>
    </row>
    <row r="689" spans="2:5" s="52" customFormat="1" ht="18.75">
      <c r="B689" s="59"/>
      <c r="D689" s="51"/>
      <c r="E689" s="51"/>
    </row>
    <row r="690" spans="2:5" s="52" customFormat="1" ht="18.75">
      <c r="B690" s="59"/>
      <c r="D690" s="51"/>
      <c r="E690" s="51"/>
    </row>
    <row r="691" spans="2:5" s="52" customFormat="1" ht="18.75">
      <c r="B691" s="59"/>
      <c r="D691" s="51"/>
      <c r="E691" s="51"/>
    </row>
    <row r="692" spans="2:5" s="52" customFormat="1" ht="18.75">
      <c r="B692" s="59"/>
      <c r="D692" s="51"/>
      <c r="E692" s="51"/>
    </row>
    <row r="693" spans="2:5" s="52" customFormat="1" ht="18.75">
      <c r="B693" s="59"/>
      <c r="D693" s="51"/>
      <c r="E693" s="51"/>
    </row>
    <row r="694" spans="2:5" s="52" customFormat="1" ht="18.75">
      <c r="B694" s="59"/>
      <c r="D694" s="51"/>
      <c r="E694" s="51"/>
    </row>
    <row r="695" spans="2:5" s="52" customFormat="1" ht="18.75">
      <c r="B695" s="59"/>
      <c r="D695" s="51"/>
      <c r="E695" s="51"/>
    </row>
    <row r="696" spans="2:5" s="52" customFormat="1" ht="18.75">
      <c r="B696" s="59"/>
      <c r="D696" s="51"/>
      <c r="E696" s="51"/>
    </row>
    <row r="697" spans="2:5" s="52" customFormat="1" ht="18.75">
      <c r="B697" s="59"/>
      <c r="D697" s="51"/>
      <c r="E697" s="51"/>
    </row>
    <row r="698" spans="2:5" s="52" customFormat="1" ht="18.75">
      <c r="B698" s="59"/>
      <c r="D698" s="51"/>
      <c r="E698" s="51"/>
    </row>
    <row r="699" spans="2:5" s="52" customFormat="1" ht="18.75">
      <c r="B699" s="59"/>
      <c r="D699" s="51"/>
      <c r="E699" s="51"/>
    </row>
    <row r="700" spans="2:5" s="52" customFormat="1" ht="18.75">
      <c r="B700" s="59"/>
      <c r="D700" s="51"/>
      <c r="E700" s="51"/>
    </row>
    <row r="701" spans="2:5" s="52" customFormat="1" ht="18.75">
      <c r="B701" s="59"/>
      <c r="D701" s="51"/>
      <c r="E701" s="51"/>
    </row>
    <row r="702" spans="2:5" s="52" customFormat="1" ht="18.75">
      <c r="B702" s="59"/>
      <c r="D702" s="51"/>
      <c r="E702" s="51"/>
    </row>
    <row r="703" spans="2:5" s="52" customFormat="1" ht="18.75">
      <c r="B703" s="59"/>
      <c r="D703" s="51"/>
      <c r="E703" s="51"/>
    </row>
    <row r="704" spans="2:5" s="52" customFormat="1" ht="18.75">
      <c r="B704" s="59"/>
      <c r="D704" s="51"/>
      <c r="E704" s="51"/>
    </row>
    <row r="705" spans="2:5" s="52" customFormat="1" ht="18.75">
      <c r="B705" s="59"/>
      <c r="D705" s="51"/>
      <c r="E705" s="51"/>
    </row>
    <row r="706" spans="2:5" s="52" customFormat="1" ht="18.75">
      <c r="B706" s="59"/>
      <c r="D706" s="51"/>
      <c r="E706" s="51"/>
    </row>
    <row r="707" spans="2:5" s="52" customFormat="1" ht="18.75">
      <c r="B707" s="59"/>
      <c r="D707" s="51"/>
      <c r="E707" s="51"/>
    </row>
    <row r="708" spans="2:5" s="52" customFormat="1" ht="18.75">
      <c r="B708" s="59"/>
      <c r="D708" s="51"/>
      <c r="E708" s="51"/>
    </row>
    <row r="709" spans="2:5" s="52" customFormat="1" ht="18.75">
      <c r="B709" s="59"/>
      <c r="D709" s="51"/>
      <c r="E709" s="51"/>
    </row>
    <row r="710" spans="2:5" s="52" customFormat="1" ht="18.75">
      <c r="B710" s="59"/>
      <c r="D710" s="51"/>
      <c r="E710" s="51"/>
    </row>
    <row r="711" spans="2:5" s="52" customFormat="1" ht="18.75">
      <c r="B711" s="59"/>
      <c r="D711" s="51"/>
      <c r="E711" s="51"/>
    </row>
    <row r="712" spans="2:5" s="52" customFormat="1" ht="18.75">
      <c r="B712" s="59"/>
      <c r="D712" s="51"/>
      <c r="E712" s="51"/>
    </row>
    <row r="713" spans="2:5" s="52" customFormat="1" ht="18.75">
      <c r="B713" s="59"/>
      <c r="D713" s="51"/>
      <c r="E713" s="51"/>
    </row>
    <row r="714" spans="2:5" s="52" customFormat="1" ht="18.75">
      <c r="B714" s="59"/>
      <c r="D714" s="51"/>
      <c r="E714" s="51"/>
    </row>
    <row r="715" spans="2:5" s="52" customFormat="1" ht="18.75">
      <c r="B715" s="59"/>
      <c r="D715" s="51"/>
      <c r="E715" s="51"/>
    </row>
    <row r="716" spans="2:5" s="52" customFormat="1" ht="18.75">
      <c r="B716" s="59"/>
      <c r="D716" s="51"/>
      <c r="E716" s="51"/>
    </row>
    <row r="717" spans="2:5" s="52" customFormat="1" ht="18.75">
      <c r="B717" s="59"/>
      <c r="D717" s="51"/>
      <c r="E717" s="51"/>
    </row>
    <row r="718" spans="2:5" s="52" customFormat="1" ht="18.75">
      <c r="B718" s="59"/>
      <c r="D718" s="51"/>
      <c r="E718" s="51"/>
    </row>
    <row r="719" spans="2:5" s="52" customFormat="1" ht="18.75">
      <c r="B719" s="59"/>
      <c r="D719" s="51"/>
      <c r="E719" s="51"/>
    </row>
    <row r="720" spans="2:5" s="52" customFormat="1" ht="18.75">
      <c r="B720" s="59"/>
      <c r="D720" s="51"/>
      <c r="E720" s="51"/>
    </row>
    <row r="721" spans="2:5" s="52" customFormat="1" ht="18.75">
      <c r="B721" s="59"/>
      <c r="D721" s="51"/>
      <c r="E721" s="51"/>
    </row>
    <row r="722" spans="2:5" s="52" customFormat="1" ht="18.75">
      <c r="B722" s="59"/>
      <c r="D722" s="51"/>
      <c r="E722" s="51"/>
    </row>
    <row r="723" spans="2:5" s="52" customFormat="1" ht="18.75">
      <c r="B723" s="59"/>
      <c r="D723" s="51"/>
      <c r="E723" s="51"/>
    </row>
    <row r="724" spans="2:5" s="52" customFormat="1" ht="18.75">
      <c r="B724" s="59"/>
      <c r="D724" s="51"/>
      <c r="E724" s="51"/>
    </row>
    <row r="725" spans="2:5" s="52" customFormat="1" ht="18.75">
      <c r="B725" s="59"/>
      <c r="D725" s="51"/>
      <c r="E725" s="51"/>
    </row>
    <row r="726" spans="2:5" s="52" customFormat="1" ht="18.75">
      <c r="B726" s="59"/>
      <c r="D726" s="51"/>
      <c r="E726" s="51"/>
    </row>
    <row r="727" spans="2:5" s="52" customFormat="1" ht="18.75">
      <c r="B727" s="59"/>
      <c r="D727" s="51"/>
      <c r="E727" s="51"/>
    </row>
    <row r="728" spans="2:5" s="52" customFormat="1" ht="18.75">
      <c r="B728" s="59"/>
      <c r="D728" s="51"/>
      <c r="E728" s="51"/>
    </row>
    <row r="729" spans="2:5" s="52" customFormat="1" ht="18.75">
      <c r="B729" s="59"/>
      <c r="D729" s="51"/>
      <c r="E729" s="51"/>
    </row>
    <row r="730" spans="2:5" s="52" customFormat="1" ht="18.75">
      <c r="B730" s="59"/>
      <c r="D730" s="51"/>
      <c r="E730" s="51"/>
    </row>
    <row r="731" spans="2:5" s="52" customFormat="1" ht="18.75">
      <c r="B731" s="59"/>
      <c r="D731" s="51"/>
      <c r="E731" s="51"/>
    </row>
    <row r="732" spans="2:5" s="52" customFormat="1" ht="18.75">
      <c r="B732" s="59"/>
      <c r="D732" s="51"/>
      <c r="E732" s="51"/>
    </row>
    <row r="733" spans="2:5" s="52" customFormat="1" ht="18.75">
      <c r="B733" s="59"/>
      <c r="D733" s="51"/>
      <c r="E733" s="51"/>
    </row>
    <row r="734" spans="2:5" s="52" customFormat="1" ht="18.75">
      <c r="B734" s="59"/>
      <c r="D734" s="51"/>
      <c r="E734" s="51"/>
    </row>
    <row r="735" spans="2:5" s="52" customFormat="1" ht="18.75">
      <c r="B735" s="59"/>
      <c r="D735" s="51"/>
      <c r="E735" s="51"/>
    </row>
    <row r="736" spans="2:5" s="52" customFormat="1" ht="18.75">
      <c r="B736" s="59"/>
      <c r="D736" s="51"/>
      <c r="E736" s="51"/>
    </row>
    <row r="737" spans="2:5" s="52" customFormat="1" ht="18.75">
      <c r="B737" s="59"/>
      <c r="D737" s="51"/>
      <c r="E737" s="51"/>
    </row>
    <row r="738" spans="2:5" s="52" customFormat="1" ht="18.75">
      <c r="B738" s="59"/>
      <c r="D738" s="51"/>
      <c r="E738" s="51"/>
    </row>
    <row r="739" spans="2:5" s="52" customFormat="1" ht="18.75">
      <c r="B739" s="59"/>
      <c r="D739" s="51"/>
      <c r="E739" s="51"/>
    </row>
    <row r="740" spans="2:5" s="52" customFormat="1" ht="18.75">
      <c r="B740" s="59"/>
      <c r="D740" s="51"/>
      <c r="E740" s="51"/>
    </row>
    <row r="741" spans="2:5" s="52" customFormat="1" ht="18.75">
      <c r="B741" s="59"/>
      <c r="D741" s="51"/>
      <c r="E741" s="51"/>
    </row>
    <row r="742" spans="2:5" s="52" customFormat="1" ht="18.75">
      <c r="B742" s="59"/>
      <c r="D742" s="51"/>
      <c r="E742" s="51"/>
    </row>
    <row r="743" spans="2:5" s="52" customFormat="1" ht="18.75">
      <c r="B743" s="59"/>
      <c r="D743" s="51"/>
      <c r="E743" s="51"/>
    </row>
    <row r="744" spans="2:5" s="52" customFormat="1" ht="18.75">
      <c r="B744" s="59"/>
      <c r="D744" s="51"/>
      <c r="E744" s="51"/>
    </row>
    <row r="745" spans="2:5" s="52" customFormat="1" ht="18.75">
      <c r="B745" s="59"/>
      <c r="D745" s="51"/>
      <c r="E745" s="51"/>
    </row>
    <row r="746" spans="2:5" s="52" customFormat="1" ht="18.75">
      <c r="B746" s="59"/>
      <c r="D746" s="51"/>
      <c r="E746" s="51"/>
    </row>
    <row r="747" spans="2:5" s="52" customFormat="1" ht="18.75">
      <c r="B747" s="59"/>
      <c r="D747" s="51"/>
      <c r="E747" s="51"/>
    </row>
    <row r="748" spans="2:5" s="52" customFormat="1" ht="18.75">
      <c r="B748" s="59"/>
      <c r="D748" s="51"/>
      <c r="E748" s="51"/>
    </row>
    <row r="749" spans="2:5" s="52" customFormat="1" ht="18.75">
      <c r="B749" s="59"/>
      <c r="D749" s="51"/>
      <c r="E749" s="51"/>
    </row>
    <row r="750" spans="2:5" s="52" customFormat="1" ht="18.75">
      <c r="B750" s="59"/>
      <c r="D750" s="51"/>
      <c r="E750" s="51"/>
    </row>
    <row r="751" spans="2:5" s="52" customFormat="1" ht="18.75">
      <c r="B751" s="59"/>
      <c r="D751" s="51"/>
      <c r="E751" s="51"/>
    </row>
    <row r="752" spans="2:5" s="52" customFormat="1" ht="18.75">
      <c r="B752" s="59"/>
      <c r="D752" s="51"/>
      <c r="E752" s="51"/>
    </row>
    <row r="753" spans="2:5" s="52" customFormat="1" ht="18.75">
      <c r="B753" s="59"/>
      <c r="D753" s="51"/>
      <c r="E753" s="51"/>
    </row>
    <row r="754" spans="2:5" s="52" customFormat="1" ht="18.75">
      <c r="B754" s="59"/>
      <c r="D754" s="51"/>
      <c r="E754" s="51"/>
    </row>
    <row r="755" spans="2:5" s="52" customFormat="1" ht="18.75">
      <c r="B755" s="59"/>
      <c r="D755" s="51"/>
      <c r="E755" s="51"/>
    </row>
    <row r="756" spans="2:5" s="52" customFormat="1" ht="18.75">
      <c r="B756" s="59"/>
      <c r="D756" s="51"/>
      <c r="E756" s="51"/>
    </row>
    <row r="757" spans="2:5" s="52" customFormat="1" ht="18.75">
      <c r="B757" s="59"/>
      <c r="D757" s="51"/>
      <c r="E757" s="51"/>
    </row>
    <row r="758" spans="2:5" s="52" customFormat="1" ht="18.75">
      <c r="B758" s="59"/>
      <c r="D758" s="51"/>
      <c r="E758" s="51"/>
    </row>
    <row r="759" spans="2:5" s="52" customFormat="1" ht="18.75">
      <c r="B759" s="59"/>
      <c r="D759" s="51"/>
      <c r="E759" s="51"/>
    </row>
    <row r="760" spans="2:5" s="52" customFormat="1" ht="18.75">
      <c r="B760" s="59"/>
      <c r="D760" s="51"/>
      <c r="E760" s="51"/>
    </row>
    <row r="761" spans="2:5" s="52" customFormat="1" ht="18.75">
      <c r="B761" s="59"/>
      <c r="D761" s="51"/>
      <c r="E761" s="51"/>
    </row>
    <row r="762" spans="2:5" s="52" customFormat="1" ht="18.75">
      <c r="B762" s="59"/>
      <c r="D762" s="51"/>
      <c r="E762" s="51"/>
    </row>
    <row r="763" spans="2:5" s="52" customFormat="1" ht="18.75">
      <c r="B763" s="59"/>
      <c r="D763" s="51"/>
      <c r="E763" s="51"/>
    </row>
    <row r="764" spans="2:5" s="52" customFormat="1" ht="18.75">
      <c r="B764" s="59"/>
      <c r="D764" s="51"/>
      <c r="E764" s="51"/>
    </row>
    <row r="765" spans="2:5" s="52" customFormat="1" ht="18.75">
      <c r="B765" s="59"/>
      <c r="D765" s="51"/>
      <c r="E765" s="51"/>
    </row>
    <row r="766" spans="2:5" s="52" customFormat="1" ht="18.75">
      <c r="B766" s="59"/>
      <c r="D766" s="51"/>
      <c r="E766" s="51"/>
    </row>
    <row r="767" spans="2:5" s="52" customFormat="1" ht="18.75">
      <c r="B767" s="59"/>
      <c r="D767" s="51"/>
      <c r="E767" s="51"/>
    </row>
    <row r="768" spans="2:5" s="52" customFormat="1" ht="18.75">
      <c r="B768" s="59"/>
      <c r="D768" s="51"/>
      <c r="E768" s="51"/>
    </row>
    <row r="769" spans="2:5" s="52" customFormat="1" ht="18.75">
      <c r="B769" s="59"/>
      <c r="D769" s="51"/>
      <c r="E769" s="51"/>
    </row>
    <row r="770" spans="2:5" s="52" customFormat="1" ht="18.75">
      <c r="B770" s="59"/>
      <c r="D770" s="51"/>
      <c r="E770" s="51"/>
    </row>
    <row r="771" spans="2:5" s="52" customFormat="1" ht="18.75">
      <c r="B771" s="59"/>
      <c r="D771" s="51"/>
      <c r="E771" s="51"/>
    </row>
    <row r="772" spans="2:5" s="52" customFormat="1" ht="18.75">
      <c r="B772" s="59"/>
      <c r="D772" s="51"/>
      <c r="E772" s="51"/>
    </row>
    <row r="773" spans="2:5" s="52" customFormat="1" ht="18.75">
      <c r="B773" s="59"/>
      <c r="D773" s="51"/>
      <c r="E773" s="51"/>
    </row>
    <row r="774" spans="2:5" s="52" customFormat="1" ht="18.75">
      <c r="B774" s="59"/>
      <c r="D774" s="51"/>
      <c r="E774" s="51"/>
    </row>
    <row r="775" spans="2:5" s="52" customFormat="1" ht="18.75">
      <c r="B775" s="59"/>
      <c r="D775" s="51"/>
      <c r="E775" s="51"/>
    </row>
    <row r="776" spans="2:5" s="52" customFormat="1" ht="18.75">
      <c r="B776" s="59"/>
      <c r="D776" s="51"/>
      <c r="E776" s="51"/>
    </row>
    <row r="777" spans="2:5" s="52" customFormat="1" ht="18.75">
      <c r="B777" s="59"/>
      <c r="D777" s="51"/>
      <c r="E777" s="51"/>
    </row>
    <row r="778" spans="2:5" s="52" customFormat="1" ht="18.75">
      <c r="B778" s="59"/>
      <c r="D778" s="51"/>
      <c r="E778" s="51"/>
    </row>
    <row r="779" spans="2:5" s="52" customFormat="1" ht="18.75">
      <c r="B779" s="59"/>
      <c r="D779" s="51"/>
      <c r="E779" s="51"/>
    </row>
    <row r="780" spans="2:5" s="52" customFormat="1" ht="18.75">
      <c r="B780" s="59"/>
      <c r="D780" s="51"/>
      <c r="E780" s="51"/>
    </row>
    <row r="781" spans="2:5" s="52" customFormat="1" ht="18.75">
      <c r="B781" s="59"/>
      <c r="D781" s="51"/>
      <c r="E781" s="51"/>
    </row>
    <row r="782" spans="2:5" s="52" customFormat="1" ht="18.75">
      <c r="B782" s="59"/>
      <c r="D782" s="51"/>
      <c r="E782" s="51"/>
    </row>
    <row r="783" spans="2:5" s="52" customFormat="1" ht="18.75">
      <c r="B783" s="59"/>
      <c r="D783" s="51"/>
      <c r="E783" s="51"/>
    </row>
    <row r="784" spans="2:5" s="52" customFormat="1" ht="18.75">
      <c r="B784" s="59"/>
      <c r="D784" s="51"/>
      <c r="E784" s="51"/>
    </row>
    <row r="785" spans="2:5" s="52" customFormat="1" ht="18.75">
      <c r="B785" s="59"/>
      <c r="D785" s="51"/>
      <c r="E785" s="51"/>
    </row>
    <row r="786" spans="2:5" s="52" customFormat="1" ht="18.75">
      <c r="B786" s="59"/>
      <c r="D786" s="51"/>
      <c r="E786" s="51"/>
    </row>
    <row r="787" spans="2:5" s="52" customFormat="1" ht="18.75">
      <c r="B787" s="59"/>
      <c r="D787" s="51"/>
      <c r="E787" s="51"/>
    </row>
    <row r="788" spans="2:5" s="52" customFormat="1" ht="18.75">
      <c r="B788" s="59"/>
      <c r="D788" s="51"/>
      <c r="E788" s="51"/>
    </row>
    <row r="789" spans="2:5" s="52" customFormat="1" ht="18.75">
      <c r="B789" s="59"/>
      <c r="D789" s="51"/>
      <c r="E789" s="51"/>
    </row>
    <row r="790" spans="2:5" s="52" customFormat="1" ht="18.75">
      <c r="B790" s="59"/>
      <c r="D790" s="51"/>
      <c r="E790" s="51"/>
    </row>
    <row r="791" spans="2:5" s="52" customFormat="1" ht="18.75">
      <c r="B791" s="59"/>
      <c r="D791" s="51"/>
      <c r="E791" s="51"/>
    </row>
    <row r="792" spans="2:5" s="52" customFormat="1" ht="18.75">
      <c r="B792" s="59"/>
      <c r="D792" s="51"/>
      <c r="E792" s="51"/>
    </row>
    <row r="793" spans="2:5" s="52" customFormat="1" ht="18.75">
      <c r="B793" s="59"/>
      <c r="D793" s="51"/>
      <c r="E793" s="51"/>
    </row>
    <row r="794" spans="2:5" s="52" customFormat="1" ht="18.75">
      <c r="B794" s="59"/>
      <c r="D794" s="51"/>
      <c r="E794" s="51"/>
    </row>
    <row r="795" spans="2:5" s="52" customFormat="1" ht="18.75">
      <c r="B795" s="59"/>
      <c r="D795" s="51"/>
      <c r="E795" s="51"/>
    </row>
    <row r="796" spans="2:5" s="52" customFormat="1" ht="18.75">
      <c r="B796" s="59"/>
      <c r="D796" s="51"/>
      <c r="E796" s="51"/>
    </row>
    <row r="797" spans="2:5" s="52" customFormat="1" ht="18.75">
      <c r="B797" s="59"/>
      <c r="D797" s="51"/>
      <c r="E797" s="51"/>
    </row>
    <row r="798" spans="2:5" s="52" customFormat="1" ht="18.75">
      <c r="B798" s="59"/>
      <c r="D798" s="51"/>
      <c r="E798" s="51"/>
    </row>
    <row r="799" spans="2:5" s="52" customFormat="1" ht="18.75">
      <c r="B799" s="59"/>
      <c r="D799" s="51"/>
      <c r="E799" s="51"/>
    </row>
    <row r="800" spans="2:5" s="52" customFormat="1" ht="18.75">
      <c r="B800" s="59"/>
      <c r="D800" s="51"/>
      <c r="E800" s="51"/>
    </row>
    <row r="801" spans="2:5" s="52" customFormat="1" ht="18.75">
      <c r="B801" s="59"/>
      <c r="D801" s="51"/>
      <c r="E801" s="51"/>
    </row>
    <row r="802" spans="2:5" s="52" customFormat="1" ht="18.75">
      <c r="B802" s="59"/>
      <c r="D802" s="51"/>
      <c r="E802" s="51"/>
    </row>
    <row r="803" spans="2:5" s="52" customFormat="1" ht="18.75">
      <c r="B803" s="59"/>
      <c r="D803" s="51"/>
      <c r="E803" s="51"/>
    </row>
    <row r="804" spans="2:5" s="52" customFormat="1" ht="18.75">
      <c r="B804" s="59"/>
      <c r="D804" s="51"/>
      <c r="E804" s="51"/>
    </row>
    <row r="805" spans="2:5" s="52" customFormat="1" ht="18.75">
      <c r="B805" s="59"/>
      <c r="D805" s="51"/>
      <c r="E805" s="51"/>
    </row>
    <row r="806" spans="2:5" s="52" customFormat="1" ht="18.75">
      <c r="B806" s="59"/>
      <c r="D806" s="51"/>
      <c r="E806" s="51"/>
    </row>
    <row r="807" spans="2:5" s="52" customFormat="1" ht="18.75">
      <c r="B807" s="59"/>
      <c r="D807" s="51"/>
      <c r="E807" s="51"/>
    </row>
    <row r="808" spans="2:5" s="52" customFormat="1" ht="18.75">
      <c r="B808" s="59"/>
      <c r="D808" s="51"/>
      <c r="E808" s="51"/>
    </row>
    <row r="809" spans="2:5" s="52" customFormat="1" ht="18.75">
      <c r="B809" s="59"/>
      <c r="D809" s="51"/>
      <c r="E809" s="51"/>
    </row>
    <row r="810" spans="2:5" s="52" customFormat="1" ht="18.75">
      <c r="B810" s="59"/>
      <c r="D810" s="51"/>
      <c r="E810" s="51"/>
    </row>
    <row r="811" spans="2:5" s="52" customFormat="1" ht="18.75">
      <c r="B811" s="59"/>
      <c r="D811" s="51"/>
      <c r="E811" s="51"/>
    </row>
    <row r="812" spans="2:5" s="52" customFormat="1" ht="18.75">
      <c r="B812" s="59"/>
      <c r="D812" s="51"/>
      <c r="E812" s="51"/>
    </row>
    <row r="813" spans="2:5" s="52" customFormat="1" ht="18.75">
      <c r="B813" s="59"/>
      <c r="D813" s="51"/>
      <c r="E813" s="51"/>
    </row>
    <row r="814" spans="2:5" s="52" customFormat="1" ht="18.75">
      <c r="B814" s="59"/>
      <c r="D814" s="51"/>
      <c r="E814" s="51"/>
    </row>
    <row r="815" spans="2:5" s="52" customFormat="1" ht="18.75">
      <c r="B815" s="59"/>
      <c r="D815" s="51"/>
      <c r="E815" s="51"/>
    </row>
    <row r="816" spans="2:5" s="52" customFormat="1" ht="18.75">
      <c r="B816" s="59"/>
      <c r="D816" s="51"/>
      <c r="E816" s="51"/>
    </row>
    <row r="817" spans="2:5" s="52" customFormat="1" ht="18.75">
      <c r="B817" s="59"/>
      <c r="D817" s="51"/>
      <c r="E817" s="51"/>
    </row>
    <row r="818" spans="2:5" s="52" customFormat="1" ht="18.75">
      <c r="B818" s="59"/>
      <c r="D818" s="51"/>
      <c r="E818" s="51"/>
    </row>
    <row r="819" spans="2:5" s="52" customFormat="1" ht="18.75">
      <c r="B819" s="59"/>
      <c r="D819" s="51"/>
      <c r="E819" s="51"/>
    </row>
    <row r="820" spans="2:5" s="52" customFormat="1" ht="18.75">
      <c r="B820" s="59"/>
      <c r="D820" s="51"/>
      <c r="E820" s="51"/>
    </row>
    <row r="821" spans="2:5" s="52" customFormat="1" ht="18.75">
      <c r="B821" s="59"/>
      <c r="D821" s="51"/>
      <c r="E821" s="51"/>
    </row>
    <row r="822" spans="2:5" s="52" customFormat="1" ht="18.75">
      <c r="B822" s="59"/>
      <c r="D822" s="51"/>
      <c r="E822" s="51"/>
    </row>
    <row r="823" spans="2:5" s="52" customFormat="1" ht="18.75">
      <c r="B823" s="59"/>
      <c r="D823" s="51"/>
      <c r="E823" s="51"/>
    </row>
    <row r="824" spans="2:5" s="52" customFormat="1" ht="18.75">
      <c r="B824" s="59"/>
      <c r="D824" s="51"/>
      <c r="E824" s="51"/>
    </row>
    <row r="825" spans="2:5" s="52" customFormat="1" ht="18.75">
      <c r="B825" s="59"/>
      <c r="D825" s="51"/>
      <c r="E825" s="51"/>
    </row>
    <row r="826" spans="2:5" s="52" customFormat="1" ht="18.75">
      <c r="B826" s="59"/>
      <c r="D826" s="51"/>
      <c r="E826" s="51"/>
    </row>
    <row r="827" spans="2:5" s="52" customFormat="1" ht="18.75">
      <c r="B827" s="59"/>
      <c r="D827" s="51"/>
      <c r="E827" s="51"/>
    </row>
    <row r="828" spans="2:5" s="52" customFormat="1" ht="18.75">
      <c r="B828" s="59"/>
      <c r="D828" s="51"/>
      <c r="E828" s="51"/>
    </row>
    <row r="829" spans="2:5" s="52" customFormat="1" ht="18.75">
      <c r="B829" s="59"/>
      <c r="D829" s="51"/>
      <c r="E829" s="51"/>
    </row>
    <row r="830" spans="2:5" s="52" customFormat="1" ht="18.75">
      <c r="B830" s="59"/>
      <c r="D830" s="51"/>
      <c r="E830" s="51"/>
    </row>
    <row r="831" spans="2:5" s="52" customFormat="1" ht="18.75">
      <c r="B831" s="59"/>
      <c r="D831" s="51"/>
      <c r="E831" s="51"/>
    </row>
    <row r="832" spans="2:5" s="52" customFormat="1" ht="18.75">
      <c r="B832" s="59"/>
      <c r="D832" s="51"/>
      <c r="E832" s="51"/>
    </row>
    <row r="833" spans="2:5" s="52" customFormat="1" ht="18.75">
      <c r="B833" s="59"/>
      <c r="D833" s="51"/>
      <c r="E833" s="51"/>
    </row>
    <row r="834" spans="2:5" s="52" customFormat="1" ht="18.75">
      <c r="B834" s="59"/>
      <c r="D834" s="51"/>
      <c r="E834" s="51"/>
    </row>
    <row r="835" spans="2:5" s="52" customFormat="1" ht="18.75">
      <c r="B835" s="59"/>
      <c r="D835" s="51"/>
      <c r="E835" s="51"/>
    </row>
    <row r="836" spans="2:5" s="52" customFormat="1" ht="18.75">
      <c r="B836" s="59"/>
      <c r="D836" s="51"/>
      <c r="E836" s="51"/>
    </row>
    <row r="837" spans="2:5" s="52" customFormat="1" ht="18.75">
      <c r="B837" s="59"/>
      <c r="D837" s="51"/>
      <c r="E837" s="51"/>
    </row>
    <row r="838" spans="2:5" s="52" customFormat="1" ht="18.75">
      <c r="B838" s="59"/>
      <c r="D838" s="51"/>
      <c r="E838" s="51"/>
    </row>
    <row r="839" spans="2:5" s="52" customFormat="1" ht="18.75">
      <c r="B839" s="59"/>
      <c r="D839" s="51"/>
      <c r="E839" s="51"/>
    </row>
    <row r="840" spans="2:5" s="52" customFormat="1" ht="18.75">
      <c r="B840" s="59"/>
      <c r="D840" s="51"/>
      <c r="E840" s="51"/>
    </row>
    <row r="841" spans="2:5" s="52" customFormat="1" ht="18.75">
      <c r="B841" s="59"/>
      <c r="D841" s="51"/>
      <c r="E841" s="51"/>
    </row>
    <row r="842" spans="2:5" s="52" customFormat="1" ht="18.75">
      <c r="B842" s="59"/>
      <c r="D842" s="51"/>
      <c r="E842" s="51"/>
    </row>
    <row r="843" spans="2:5" s="52" customFormat="1" ht="18.75">
      <c r="B843" s="59"/>
      <c r="D843" s="51"/>
      <c r="E843" s="51"/>
    </row>
    <row r="844" spans="2:5" s="52" customFormat="1" ht="18.75">
      <c r="B844" s="59"/>
      <c r="D844" s="51"/>
      <c r="E844" s="51"/>
    </row>
    <row r="845" spans="2:5" s="52" customFormat="1" ht="18.75">
      <c r="B845" s="59"/>
      <c r="D845" s="51"/>
      <c r="E845" s="51"/>
    </row>
    <row r="846" spans="2:5" s="52" customFormat="1" ht="18.75">
      <c r="B846" s="59"/>
      <c r="D846" s="51"/>
      <c r="E846" s="51"/>
    </row>
    <row r="847" spans="2:5" s="52" customFormat="1" ht="18.75">
      <c r="B847" s="59"/>
      <c r="D847" s="51"/>
      <c r="E847" s="51"/>
    </row>
    <row r="848" spans="2:5" s="52" customFormat="1" ht="18.75">
      <c r="B848" s="59"/>
      <c r="D848" s="51"/>
      <c r="E848" s="51"/>
    </row>
    <row r="849" spans="2:5" s="52" customFormat="1" ht="18.75">
      <c r="B849" s="59"/>
      <c r="D849" s="51"/>
      <c r="E849" s="51"/>
    </row>
    <row r="850" spans="2:5" s="52" customFormat="1" ht="18.75">
      <c r="B850" s="59"/>
      <c r="D850" s="51"/>
      <c r="E850" s="51"/>
    </row>
    <row r="851" spans="2:5" s="52" customFormat="1" ht="18.75">
      <c r="B851" s="59"/>
      <c r="D851" s="51"/>
      <c r="E851" s="51"/>
    </row>
    <row r="852" spans="2:5" s="52" customFormat="1" ht="18.75">
      <c r="B852" s="59"/>
      <c r="D852" s="51"/>
      <c r="E852" s="51"/>
    </row>
    <row r="853" spans="2:5" s="52" customFormat="1" ht="18.75">
      <c r="B853" s="59"/>
      <c r="D853" s="51"/>
      <c r="E853" s="51"/>
    </row>
    <row r="854" spans="2:5" s="52" customFormat="1" ht="18.75">
      <c r="B854" s="59"/>
      <c r="D854" s="51"/>
      <c r="E854" s="51"/>
    </row>
    <row r="855" spans="2:5" s="52" customFormat="1" ht="18.75">
      <c r="B855" s="59"/>
      <c r="D855" s="51"/>
      <c r="E855" s="51"/>
    </row>
    <row r="856" spans="2:5" s="52" customFormat="1" ht="18.75">
      <c r="B856" s="59"/>
      <c r="D856" s="51"/>
      <c r="E856" s="51"/>
    </row>
    <row r="857" spans="2:5" s="52" customFormat="1" ht="18.75">
      <c r="B857" s="59"/>
      <c r="D857" s="51"/>
      <c r="E857" s="51"/>
    </row>
    <row r="858" spans="2:5" s="52" customFormat="1" ht="18.75">
      <c r="B858" s="59"/>
      <c r="D858" s="51"/>
      <c r="E858" s="51"/>
    </row>
    <row r="859" spans="2:5" s="52" customFormat="1" ht="18.75">
      <c r="B859" s="59"/>
      <c r="D859" s="51"/>
      <c r="E859" s="51"/>
    </row>
    <row r="860" spans="2:5" s="52" customFormat="1" ht="18.75">
      <c r="B860" s="59"/>
      <c r="D860" s="51"/>
      <c r="E860" s="51"/>
    </row>
    <row r="861" spans="2:5" s="52" customFormat="1" ht="18.75">
      <c r="B861" s="59"/>
      <c r="D861" s="51"/>
      <c r="E861" s="51"/>
    </row>
    <row r="862" spans="2:5" s="52" customFormat="1" ht="18.75">
      <c r="B862" s="59"/>
      <c r="D862" s="51"/>
      <c r="E862" s="51"/>
    </row>
    <row r="863" spans="2:5" s="52" customFormat="1" ht="18.75">
      <c r="B863" s="59"/>
      <c r="D863" s="51"/>
      <c r="E863" s="51"/>
    </row>
    <row r="864" spans="2:5" s="52" customFormat="1" ht="18.75">
      <c r="B864" s="59"/>
      <c r="D864" s="51"/>
      <c r="E864" s="51"/>
    </row>
    <row r="865" spans="2:5" s="52" customFormat="1" ht="18.75">
      <c r="B865" s="59"/>
      <c r="D865" s="51"/>
      <c r="E865" s="51"/>
    </row>
    <row r="866" spans="2:5" s="52" customFormat="1" ht="18.75">
      <c r="B866" s="59"/>
      <c r="D866" s="51"/>
      <c r="E866" s="51"/>
    </row>
    <row r="867" spans="2:5" s="52" customFormat="1" ht="18.75">
      <c r="B867" s="59"/>
      <c r="D867" s="51"/>
      <c r="E867" s="51"/>
    </row>
    <row r="868" spans="2:5" s="52" customFormat="1" ht="18.75">
      <c r="B868" s="59"/>
      <c r="D868" s="51"/>
      <c r="E868" s="51"/>
    </row>
    <row r="869" spans="2:5" s="52" customFormat="1" ht="18.75">
      <c r="B869" s="59"/>
      <c r="D869" s="51"/>
      <c r="E869" s="51"/>
    </row>
    <row r="870" spans="2:5" s="52" customFormat="1" ht="18.75">
      <c r="B870" s="59"/>
      <c r="D870" s="51"/>
      <c r="E870" s="51"/>
    </row>
    <row r="871" spans="2:5" s="52" customFormat="1" ht="18.75">
      <c r="B871" s="59"/>
      <c r="D871" s="51"/>
      <c r="E871" s="51"/>
    </row>
    <row r="872" spans="2:5" s="52" customFormat="1" ht="18.75">
      <c r="B872" s="59"/>
      <c r="D872" s="51"/>
      <c r="E872" s="51"/>
    </row>
    <row r="873" spans="2:5" s="52" customFormat="1" ht="18.75">
      <c r="B873" s="59"/>
      <c r="D873" s="51"/>
      <c r="E873" s="51"/>
    </row>
    <row r="874" spans="2:5" s="52" customFormat="1" ht="18.75">
      <c r="B874" s="59"/>
      <c r="D874" s="51"/>
      <c r="E874" s="51"/>
    </row>
    <row r="875" spans="2:5" s="52" customFormat="1" ht="18.75">
      <c r="B875" s="59"/>
      <c r="D875" s="51"/>
      <c r="E875" s="51"/>
    </row>
    <row r="876" spans="2:5" s="52" customFormat="1" ht="18.75">
      <c r="B876" s="59"/>
      <c r="D876" s="51"/>
      <c r="E876" s="51"/>
    </row>
    <row r="877" spans="2:5" s="52" customFormat="1" ht="18.75">
      <c r="B877" s="59"/>
      <c r="D877" s="51"/>
      <c r="E877" s="51"/>
    </row>
    <row r="878" spans="2:5" s="52" customFormat="1" ht="18.75">
      <c r="B878" s="59"/>
      <c r="D878" s="51"/>
      <c r="E878" s="51"/>
    </row>
    <row r="879" spans="2:5" s="52" customFormat="1" ht="18.75">
      <c r="B879" s="59"/>
      <c r="D879" s="51"/>
      <c r="E879" s="51"/>
    </row>
    <row r="880" spans="2:5" s="52" customFormat="1" ht="18.75">
      <c r="B880" s="59"/>
      <c r="D880" s="51"/>
      <c r="E880" s="51"/>
    </row>
    <row r="881" spans="2:5" s="52" customFormat="1" ht="18.75">
      <c r="B881" s="59"/>
      <c r="D881" s="51"/>
      <c r="E881" s="51"/>
    </row>
    <row r="882" spans="2:5" s="52" customFormat="1" ht="18.75">
      <c r="B882" s="59"/>
      <c r="D882" s="51"/>
      <c r="E882" s="51"/>
    </row>
    <row r="883" spans="2:5" s="52" customFormat="1" ht="18.75">
      <c r="B883" s="59"/>
      <c r="D883" s="51"/>
      <c r="E883" s="51"/>
    </row>
    <row r="884" spans="2:5" s="52" customFormat="1" ht="18.75">
      <c r="B884" s="59"/>
      <c r="D884" s="51"/>
      <c r="E884" s="51"/>
    </row>
    <row r="885" spans="2:5" s="52" customFormat="1" ht="18.75">
      <c r="B885" s="59"/>
      <c r="D885" s="51"/>
      <c r="E885" s="51"/>
    </row>
    <row r="886" spans="2:5" s="52" customFormat="1" ht="18.75">
      <c r="B886" s="59"/>
      <c r="D886" s="51"/>
      <c r="E886" s="51"/>
    </row>
    <row r="887" spans="2:5" s="52" customFormat="1" ht="18.75">
      <c r="B887" s="59"/>
      <c r="D887" s="51"/>
      <c r="E887" s="51"/>
    </row>
    <row r="888" spans="2:5" s="52" customFormat="1" ht="18.75">
      <c r="B888" s="59"/>
      <c r="D888" s="51"/>
      <c r="E888" s="51"/>
    </row>
    <row r="889" spans="2:5" s="52" customFormat="1" ht="18.75">
      <c r="B889" s="59"/>
      <c r="D889" s="51"/>
      <c r="E889" s="51"/>
    </row>
    <row r="890" spans="2:5" s="52" customFormat="1" ht="18.75">
      <c r="B890" s="59"/>
      <c r="D890" s="51"/>
      <c r="E890" s="51"/>
    </row>
    <row r="891" spans="2:5" s="52" customFormat="1" ht="18.75">
      <c r="B891" s="59"/>
      <c r="D891" s="51"/>
      <c r="E891" s="51"/>
    </row>
    <row r="892" spans="2:5" s="52" customFormat="1" ht="18.75">
      <c r="B892" s="59"/>
      <c r="D892" s="51"/>
      <c r="E892" s="51"/>
    </row>
    <row r="893" spans="2:5" s="52" customFormat="1" ht="18.75">
      <c r="B893" s="59"/>
      <c r="D893" s="51"/>
      <c r="E893" s="51"/>
    </row>
    <row r="894" spans="2:5" s="52" customFormat="1" ht="18.75">
      <c r="B894" s="59"/>
      <c r="D894" s="51"/>
      <c r="E894" s="51"/>
    </row>
    <row r="895" spans="2:5" s="52" customFormat="1" ht="18.75">
      <c r="B895" s="59"/>
      <c r="D895" s="51"/>
      <c r="E895" s="51"/>
    </row>
    <row r="896" spans="2:5" s="52" customFormat="1" ht="18.75">
      <c r="B896" s="59"/>
      <c r="D896" s="51"/>
      <c r="E896" s="51"/>
    </row>
    <row r="897" spans="2:5" s="52" customFormat="1" ht="18.75">
      <c r="B897" s="59"/>
      <c r="D897" s="51"/>
      <c r="E897" s="51"/>
    </row>
    <row r="898" spans="2:5" s="52" customFormat="1" ht="18.75">
      <c r="B898" s="59"/>
      <c r="D898" s="51"/>
      <c r="E898" s="51"/>
    </row>
    <row r="899" spans="2:5" s="52" customFormat="1" ht="18.75">
      <c r="B899" s="59"/>
      <c r="D899" s="51"/>
      <c r="E899" s="51"/>
    </row>
    <row r="900" spans="2:5" s="52" customFormat="1" ht="18.75">
      <c r="B900" s="59"/>
      <c r="D900" s="51"/>
      <c r="E900" s="51"/>
    </row>
    <row r="901" spans="2:5" s="52" customFormat="1" ht="18.75">
      <c r="B901" s="59"/>
      <c r="D901" s="51"/>
      <c r="E901" s="51"/>
    </row>
    <row r="902" spans="2:5" s="52" customFormat="1" ht="18.75">
      <c r="B902" s="59"/>
      <c r="D902" s="51"/>
      <c r="E902" s="51"/>
    </row>
    <row r="903" spans="2:5" s="52" customFormat="1" ht="18.75">
      <c r="B903" s="59"/>
      <c r="D903" s="51"/>
      <c r="E903" s="51"/>
    </row>
    <row r="904" spans="2:5" s="52" customFormat="1" ht="18.75">
      <c r="B904" s="59"/>
      <c r="D904" s="51"/>
      <c r="E904" s="51"/>
    </row>
    <row r="905" spans="2:5" s="52" customFormat="1" ht="18.75">
      <c r="B905" s="59"/>
      <c r="D905" s="51"/>
      <c r="E905" s="51"/>
    </row>
    <row r="906" spans="2:5" s="52" customFormat="1" ht="18.75">
      <c r="B906" s="59"/>
      <c r="D906" s="51"/>
      <c r="E906" s="51"/>
    </row>
    <row r="907" spans="2:5" s="52" customFormat="1" ht="18.75">
      <c r="B907" s="59"/>
      <c r="D907" s="51"/>
      <c r="E907" s="51"/>
    </row>
    <row r="908" spans="2:5" s="52" customFormat="1" ht="18.75">
      <c r="B908" s="59"/>
      <c r="D908" s="51"/>
      <c r="E908" s="51"/>
    </row>
    <row r="909" spans="2:5" s="52" customFormat="1" ht="18.75">
      <c r="B909" s="59"/>
      <c r="D909" s="51"/>
      <c r="E909" s="51"/>
    </row>
    <row r="910" spans="2:5" s="52" customFormat="1" ht="18.75">
      <c r="B910" s="59"/>
      <c r="D910" s="51"/>
      <c r="E910" s="51"/>
    </row>
    <row r="911" spans="2:5" s="52" customFormat="1" ht="18.75">
      <c r="B911" s="59"/>
      <c r="D911" s="51"/>
      <c r="E911" s="51"/>
    </row>
    <row r="912" spans="2:5" s="52" customFormat="1" ht="18.75">
      <c r="B912" s="59"/>
      <c r="D912" s="51"/>
      <c r="E912" s="51"/>
    </row>
    <row r="913" spans="2:5" s="52" customFormat="1" ht="18.75">
      <c r="B913" s="59"/>
      <c r="D913" s="51"/>
      <c r="E913" s="51"/>
    </row>
    <row r="914" spans="2:5" s="52" customFormat="1" ht="18.75">
      <c r="B914" s="59"/>
      <c r="D914" s="51"/>
      <c r="E914" s="51"/>
    </row>
    <row r="915" spans="2:5" s="52" customFormat="1" ht="18.75">
      <c r="B915" s="59"/>
      <c r="D915" s="51"/>
      <c r="E915" s="51"/>
    </row>
    <row r="916" spans="2:5" s="52" customFormat="1" ht="18.75">
      <c r="B916" s="59"/>
      <c r="D916" s="51"/>
      <c r="E916" s="51"/>
    </row>
    <row r="917" spans="2:5" s="52" customFormat="1" ht="18.75">
      <c r="B917" s="59"/>
      <c r="D917" s="51"/>
      <c r="E917" s="51"/>
    </row>
    <row r="918" spans="2:5" s="52" customFormat="1" ht="18.75">
      <c r="B918" s="59"/>
      <c r="D918" s="51"/>
      <c r="E918" s="51"/>
    </row>
    <row r="919" spans="2:5" s="52" customFormat="1" ht="18.75">
      <c r="B919" s="59"/>
      <c r="D919" s="51"/>
      <c r="E919" s="51"/>
    </row>
    <row r="920" spans="2:5" s="52" customFormat="1" ht="18.75">
      <c r="B920" s="59"/>
      <c r="D920" s="51"/>
      <c r="E920" s="51"/>
    </row>
    <row r="921" spans="2:5" s="52" customFormat="1" ht="18.75">
      <c r="B921" s="59"/>
      <c r="D921" s="51"/>
      <c r="E921" s="51"/>
    </row>
    <row r="922" spans="2:5" s="52" customFormat="1" ht="18.75">
      <c r="B922" s="59"/>
      <c r="D922" s="51"/>
      <c r="E922" s="51"/>
    </row>
    <row r="923" spans="2:5" s="52" customFormat="1" ht="18.75">
      <c r="B923" s="59"/>
      <c r="D923" s="51"/>
      <c r="E923" s="51"/>
    </row>
    <row r="924" spans="2:5" s="52" customFormat="1" ht="18.75">
      <c r="B924" s="59"/>
      <c r="D924" s="51"/>
      <c r="E924" s="51"/>
    </row>
    <row r="925" spans="2:5" s="52" customFormat="1" ht="18.75">
      <c r="B925" s="59"/>
      <c r="D925" s="51"/>
      <c r="E925" s="51"/>
    </row>
    <row r="926" spans="2:5" s="52" customFormat="1" ht="18.75">
      <c r="B926" s="59"/>
      <c r="D926" s="51"/>
      <c r="E926" s="51"/>
    </row>
    <row r="927" spans="2:5" s="52" customFormat="1" ht="18.75">
      <c r="B927" s="59"/>
      <c r="D927" s="51"/>
      <c r="E927" s="51"/>
    </row>
    <row r="928" spans="2:5" s="52" customFormat="1" ht="18.75">
      <c r="B928" s="59"/>
      <c r="D928" s="51"/>
      <c r="E928" s="51"/>
    </row>
    <row r="929" spans="2:5" s="52" customFormat="1" ht="18.75">
      <c r="B929" s="59"/>
      <c r="D929" s="51"/>
      <c r="E929" s="51"/>
    </row>
    <row r="930" spans="2:5" s="52" customFormat="1" ht="18.75">
      <c r="B930" s="59"/>
      <c r="D930" s="51"/>
      <c r="E930" s="51"/>
    </row>
    <row r="931" spans="2:5" s="52" customFormat="1" ht="18.75">
      <c r="B931" s="59"/>
      <c r="D931" s="51"/>
      <c r="E931" s="51"/>
    </row>
    <row r="932" spans="2:5" s="52" customFormat="1" ht="18.75">
      <c r="B932" s="59"/>
      <c r="D932" s="51"/>
      <c r="E932" s="51"/>
    </row>
    <row r="933" spans="2:5" s="52" customFormat="1" ht="18.75">
      <c r="B933" s="59"/>
      <c r="D933" s="51"/>
      <c r="E933" s="51"/>
    </row>
    <row r="934" spans="2:5" s="52" customFormat="1" ht="18.75">
      <c r="B934" s="59"/>
      <c r="D934" s="51"/>
      <c r="E934" s="51"/>
    </row>
    <row r="935" spans="2:5" s="52" customFormat="1" ht="18.75">
      <c r="B935" s="59"/>
      <c r="D935" s="51"/>
      <c r="E935" s="51"/>
    </row>
    <row r="936" spans="2:5" s="52" customFormat="1" ht="18.75">
      <c r="B936" s="59"/>
      <c r="D936" s="51"/>
      <c r="E936" s="51"/>
    </row>
    <row r="937" spans="2:5" s="52" customFormat="1" ht="18.75">
      <c r="B937" s="59"/>
      <c r="D937" s="51"/>
      <c r="E937" s="51"/>
    </row>
    <row r="938" spans="2:5" s="52" customFormat="1" ht="18.75">
      <c r="B938" s="59"/>
      <c r="D938" s="51"/>
      <c r="E938" s="51"/>
    </row>
    <row r="939" spans="2:5" s="52" customFormat="1" ht="18.75">
      <c r="B939" s="59"/>
      <c r="D939" s="51"/>
      <c r="E939" s="51"/>
    </row>
    <row r="940" spans="2:5" s="52" customFormat="1" ht="18.75">
      <c r="B940" s="59"/>
      <c r="D940" s="51"/>
      <c r="E940" s="51"/>
    </row>
    <row r="941" spans="2:5" s="52" customFormat="1" ht="18.75">
      <c r="B941" s="59"/>
      <c r="D941" s="51"/>
      <c r="E941" s="51"/>
    </row>
    <row r="942" spans="2:5" s="52" customFormat="1" ht="18.75">
      <c r="B942" s="59"/>
      <c r="D942" s="51"/>
      <c r="E942" s="51"/>
    </row>
    <row r="943" spans="2:5" s="52" customFormat="1" ht="18.75">
      <c r="B943" s="59"/>
      <c r="D943" s="51"/>
      <c r="E943" s="51"/>
    </row>
    <row r="944" spans="2:5" s="52" customFormat="1" ht="18.75">
      <c r="B944" s="59"/>
      <c r="D944" s="51"/>
      <c r="E944" s="51"/>
    </row>
    <row r="945" spans="2:5" s="52" customFormat="1" ht="18.75">
      <c r="B945" s="59"/>
      <c r="D945" s="51"/>
      <c r="E945" s="51"/>
    </row>
    <row r="946" spans="2:5" s="52" customFormat="1" ht="18.75">
      <c r="B946" s="59"/>
      <c r="D946" s="51"/>
      <c r="E946" s="51"/>
    </row>
    <row r="947" spans="2:5" s="52" customFormat="1" ht="18.75">
      <c r="B947" s="59"/>
      <c r="D947" s="51"/>
      <c r="E947" s="51"/>
    </row>
    <row r="948" spans="2:5" s="52" customFormat="1" ht="18.75">
      <c r="B948" s="59"/>
      <c r="D948" s="51"/>
      <c r="E948" s="51"/>
    </row>
    <row r="949" spans="2:5" s="52" customFormat="1" ht="18.75">
      <c r="B949" s="59"/>
      <c r="D949" s="51"/>
      <c r="E949" s="51"/>
    </row>
    <row r="950" spans="2:5" s="52" customFormat="1" ht="18.75">
      <c r="B950" s="59"/>
      <c r="D950" s="51"/>
      <c r="E950" s="51"/>
    </row>
    <row r="951" spans="2:5" s="52" customFormat="1" ht="18.75">
      <c r="B951" s="59"/>
      <c r="D951" s="51"/>
      <c r="E951" s="51"/>
    </row>
    <row r="952" spans="2:5" s="52" customFormat="1" ht="18.75">
      <c r="B952" s="59"/>
      <c r="D952" s="51"/>
      <c r="E952" s="51"/>
    </row>
    <row r="953" spans="2:5" s="52" customFormat="1" ht="18.75">
      <c r="B953" s="59"/>
      <c r="D953" s="51"/>
      <c r="E953" s="51"/>
    </row>
    <row r="954" spans="2:5" s="52" customFormat="1" ht="18.75">
      <c r="B954" s="59"/>
      <c r="D954" s="51"/>
      <c r="E954" s="51"/>
    </row>
    <row r="955" spans="2:5" s="52" customFormat="1" ht="18.75">
      <c r="B955" s="59"/>
      <c r="D955" s="51"/>
      <c r="E955" s="51"/>
    </row>
    <row r="956" spans="2:5" s="52" customFormat="1" ht="18.75">
      <c r="B956" s="59"/>
      <c r="D956" s="51"/>
      <c r="E956" s="51"/>
    </row>
    <row r="957" spans="2:5" s="52" customFormat="1" ht="18.75">
      <c r="B957" s="59"/>
      <c r="D957" s="51"/>
      <c r="E957" s="51"/>
    </row>
    <row r="958" spans="2:5" s="52" customFormat="1" ht="18.75">
      <c r="B958" s="59"/>
      <c r="D958" s="51"/>
      <c r="E958" s="51"/>
    </row>
    <row r="959" spans="2:5" s="52" customFormat="1" ht="18.75">
      <c r="B959" s="59"/>
      <c r="D959" s="51"/>
      <c r="E959" s="51"/>
    </row>
    <row r="960" spans="2:5" s="52" customFormat="1" ht="18.75">
      <c r="B960" s="59"/>
      <c r="D960" s="51"/>
      <c r="E960" s="51"/>
    </row>
    <row r="961" spans="2:5" s="52" customFormat="1" ht="18.75">
      <c r="B961" s="59"/>
      <c r="D961" s="51"/>
      <c r="E961" s="51"/>
    </row>
    <row r="962" spans="2:5" s="52" customFormat="1" ht="18.75">
      <c r="B962" s="59"/>
      <c r="D962" s="51"/>
      <c r="E962" s="51"/>
    </row>
    <row r="963" spans="2:5" s="52" customFormat="1" ht="18.75">
      <c r="B963" s="59"/>
      <c r="D963" s="51"/>
      <c r="E963" s="51"/>
    </row>
    <row r="964" spans="2:5" s="52" customFormat="1" ht="18.75">
      <c r="B964" s="59"/>
      <c r="D964" s="51"/>
      <c r="E964" s="51"/>
    </row>
    <row r="965" spans="2:5" s="52" customFormat="1" ht="18.75">
      <c r="B965" s="59"/>
      <c r="D965" s="51"/>
      <c r="E965" s="51"/>
    </row>
    <row r="966" spans="2:5" s="52" customFormat="1" ht="18.75">
      <c r="B966" s="59"/>
      <c r="D966" s="51"/>
      <c r="E966" s="51"/>
    </row>
    <row r="967" spans="2:5" s="52" customFormat="1" ht="18.75">
      <c r="B967" s="59"/>
      <c r="D967" s="51"/>
      <c r="E967" s="51"/>
    </row>
    <row r="968" spans="2:5" s="52" customFormat="1" ht="18.75">
      <c r="B968" s="59"/>
      <c r="D968" s="51"/>
      <c r="E968" s="51"/>
    </row>
    <row r="969" spans="2:5" s="52" customFormat="1" ht="18.75">
      <c r="B969" s="59"/>
      <c r="D969" s="51"/>
      <c r="E969" s="51"/>
    </row>
    <row r="970" spans="2:5" s="52" customFormat="1" ht="18.75">
      <c r="B970" s="59"/>
      <c r="D970" s="51"/>
      <c r="E970" s="51"/>
    </row>
    <row r="971" spans="2:5" s="52" customFormat="1" ht="18.75">
      <c r="B971" s="59"/>
      <c r="D971" s="51"/>
      <c r="E971" s="51"/>
    </row>
    <row r="972" spans="2:5" s="52" customFormat="1" ht="18.75">
      <c r="B972" s="59"/>
      <c r="D972" s="51"/>
      <c r="E972" s="51"/>
    </row>
    <row r="973" spans="2:5" s="52" customFormat="1" ht="18.75">
      <c r="B973" s="59"/>
      <c r="D973" s="51"/>
      <c r="E973" s="51"/>
    </row>
    <row r="974" spans="2:5" s="52" customFormat="1" ht="18.75">
      <c r="B974" s="59"/>
      <c r="D974" s="51"/>
      <c r="E974" s="51"/>
    </row>
    <row r="975" spans="2:5" s="52" customFormat="1" ht="18.75">
      <c r="B975" s="59"/>
      <c r="D975" s="51"/>
      <c r="E975" s="51"/>
    </row>
    <row r="976" spans="2:5" s="52" customFormat="1" ht="18.75">
      <c r="B976" s="59"/>
      <c r="D976" s="51"/>
      <c r="E976" s="51"/>
    </row>
    <row r="977" spans="2:5" s="52" customFormat="1" ht="18.75">
      <c r="B977" s="59"/>
      <c r="D977" s="51"/>
      <c r="E977" s="51"/>
    </row>
    <row r="978" spans="2:5" s="52" customFormat="1" ht="18.75">
      <c r="B978" s="59"/>
      <c r="D978" s="51"/>
      <c r="E978" s="51"/>
    </row>
    <row r="979" spans="2:5" s="52" customFormat="1" ht="18.75">
      <c r="B979" s="59"/>
      <c r="D979" s="51"/>
      <c r="E979" s="51"/>
    </row>
    <row r="980" spans="2:5" s="52" customFormat="1" ht="18.75">
      <c r="B980" s="59"/>
      <c r="D980" s="51"/>
      <c r="E980" s="51"/>
    </row>
    <row r="981" spans="2:5" s="52" customFormat="1" ht="18.75">
      <c r="B981" s="59"/>
      <c r="D981" s="51"/>
      <c r="E981" s="51"/>
    </row>
    <row r="982" spans="2:5" s="52" customFormat="1" ht="18.75">
      <c r="B982" s="59"/>
      <c r="D982" s="51"/>
      <c r="E982" s="51"/>
    </row>
    <row r="983" spans="2:5" s="52" customFormat="1" ht="18.75">
      <c r="B983" s="59"/>
      <c r="D983" s="51"/>
      <c r="E983" s="51"/>
    </row>
    <row r="984" spans="2:5" s="52" customFormat="1" ht="18.75">
      <c r="B984" s="59"/>
      <c r="D984" s="51"/>
      <c r="E984" s="51"/>
    </row>
    <row r="985" spans="2:5" s="52" customFormat="1" ht="18.75">
      <c r="B985" s="59"/>
      <c r="D985" s="51"/>
      <c r="E985" s="51"/>
    </row>
    <row r="986" spans="2:5" s="52" customFormat="1" ht="18.75">
      <c r="B986" s="59"/>
      <c r="D986" s="51"/>
      <c r="E986" s="51"/>
    </row>
    <row r="987" spans="2:5" s="52" customFormat="1" ht="18.75">
      <c r="B987" s="59"/>
      <c r="D987" s="51"/>
      <c r="E987" s="51"/>
    </row>
    <row r="988" spans="2:5" s="52" customFormat="1" ht="18.75">
      <c r="B988" s="59"/>
      <c r="D988" s="51"/>
      <c r="E988" s="51"/>
    </row>
    <row r="989" spans="2:5" s="52" customFormat="1" ht="18.75">
      <c r="B989" s="59"/>
      <c r="D989" s="51"/>
      <c r="E989" s="51"/>
    </row>
    <row r="990" spans="2:5" s="52" customFormat="1" ht="18.75">
      <c r="B990" s="59"/>
      <c r="D990" s="51"/>
      <c r="E990" s="51"/>
    </row>
    <row r="991" spans="2:5" s="52" customFormat="1" ht="18.75">
      <c r="B991" s="59"/>
      <c r="D991" s="51"/>
      <c r="E991" s="51"/>
    </row>
    <row r="992" spans="2:5" s="52" customFormat="1" ht="18.75">
      <c r="B992" s="59"/>
      <c r="D992" s="51"/>
      <c r="E992" s="51"/>
    </row>
    <row r="993" spans="2:5" s="52" customFormat="1" ht="18.75">
      <c r="B993" s="59"/>
      <c r="D993" s="51"/>
      <c r="E993" s="51"/>
    </row>
    <row r="994" spans="2:5" s="52" customFormat="1" ht="18.75">
      <c r="B994" s="59"/>
      <c r="D994" s="51"/>
      <c r="E994" s="51"/>
    </row>
    <row r="995" spans="2:5" s="52" customFormat="1" ht="18.75">
      <c r="B995" s="59"/>
      <c r="D995" s="51"/>
      <c r="E995" s="51"/>
    </row>
    <row r="996" spans="2:5" s="52" customFormat="1" ht="18.75">
      <c r="B996" s="59"/>
      <c r="D996" s="51"/>
      <c r="E996" s="51"/>
    </row>
    <row r="997" spans="2:5" s="52" customFormat="1" ht="18.75">
      <c r="B997" s="59"/>
      <c r="D997" s="51"/>
      <c r="E997" s="51"/>
    </row>
    <row r="998" spans="2:5" s="52" customFormat="1" ht="18.75">
      <c r="B998" s="59"/>
      <c r="D998" s="51"/>
      <c r="E998" s="51"/>
    </row>
    <row r="999" spans="2:5" s="52" customFormat="1" ht="18.75">
      <c r="B999" s="59"/>
      <c r="D999" s="51"/>
      <c r="E999" s="51"/>
    </row>
    <row r="1000" spans="2:5" s="52" customFormat="1" ht="18.75">
      <c r="B1000" s="59"/>
      <c r="D1000" s="51"/>
      <c r="E1000" s="51"/>
    </row>
    <row r="1001" spans="2:5" s="52" customFormat="1" ht="18.75">
      <c r="B1001" s="59"/>
      <c r="D1001" s="51"/>
      <c r="E1001" s="51"/>
    </row>
    <row r="1002" spans="2:5" s="52" customFormat="1" ht="18.75">
      <c r="B1002" s="59"/>
      <c r="D1002" s="51"/>
      <c r="E1002" s="51"/>
    </row>
    <row r="1003" spans="2:5" s="52" customFormat="1" ht="18.75">
      <c r="B1003" s="59"/>
      <c r="D1003" s="51"/>
      <c r="E1003" s="51"/>
    </row>
    <row r="1004" spans="2:5" s="52" customFormat="1" ht="18.75">
      <c r="B1004" s="59"/>
      <c r="D1004" s="51"/>
      <c r="E1004" s="51"/>
    </row>
    <row r="1005" spans="2:5" s="52" customFormat="1" ht="18.75">
      <c r="B1005" s="59"/>
      <c r="D1005" s="51"/>
      <c r="E1005" s="51"/>
    </row>
    <row r="1006" spans="2:5" s="52" customFormat="1" ht="18.75">
      <c r="B1006" s="59"/>
      <c r="D1006" s="51"/>
      <c r="E1006" s="51"/>
    </row>
    <row r="1007" spans="2:5" s="52" customFormat="1" ht="18.75">
      <c r="B1007" s="59"/>
      <c r="D1007" s="51"/>
      <c r="E1007" s="51"/>
    </row>
    <row r="1008" spans="2:5" s="52" customFormat="1" ht="18.75">
      <c r="B1008" s="59"/>
      <c r="D1008" s="51"/>
      <c r="E1008" s="51"/>
    </row>
    <row r="1009" spans="2:5" s="52" customFormat="1" ht="18.75">
      <c r="B1009" s="59"/>
      <c r="D1009" s="51"/>
      <c r="E1009" s="51"/>
    </row>
    <row r="1010" spans="2:5" s="52" customFormat="1" ht="18.75">
      <c r="B1010" s="59"/>
      <c r="D1010" s="51"/>
      <c r="E1010" s="51"/>
    </row>
    <row r="1011" spans="2:5" s="52" customFormat="1" ht="18.75">
      <c r="B1011" s="59"/>
      <c r="D1011" s="51"/>
      <c r="E1011" s="51"/>
    </row>
    <row r="1012" spans="2:5" s="52" customFormat="1" ht="18.75">
      <c r="B1012" s="59"/>
      <c r="D1012" s="51"/>
      <c r="E1012" s="51"/>
    </row>
    <row r="1013" spans="2:5" s="52" customFormat="1" ht="18.75">
      <c r="B1013" s="59"/>
      <c r="D1013" s="51"/>
      <c r="E1013" s="51"/>
    </row>
    <row r="1014" spans="2:5" s="52" customFormat="1" ht="18.75">
      <c r="B1014" s="59"/>
      <c r="D1014" s="51"/>
      <c r="E1014" s="51"/>
    </row>
    <row r="1015" spans="2:5" s="52" customFormat="1" ht="18.75">
      <c r="B1015" s="59"/>
      <c r="D1015" s="51"/>
      <c r="E1015" s="51"/>
    </row>
    <row r="1016" spans="2:5" s="52" customFormat="1" ht="18.75">
      <c r="B1016" s="59"/>
      <c r="D1016" s="51"/>
      <c r="E1016" s="51"/>
    </row>
    <row r="1017" spans="2:5" s="52" customFormat="1" ht="18.75">
      <c r="B1017" s="59"/>
      <c r="D1017" s="51"/>
      <c r="E1017" s="51"/>
    </row>
    <row r="1018" spans="2:5" s="52" customFormat="1" ht="18.75">
      <c r="B1018" s="59"/>
      <c r="D1018" s="51"/>
      <c r="E1018" s="51"/>
    </row>
    <row r="1019" spans="2:5" s="52" customFormat="1" ht="18.75">
      <c r="B1019" s="59"/>
      <c r="D1019" s="51"/>
      <c r="E1019" s="51"/>
    </row>
    <row r="1020" spans="2:5" s="52" customFormat="1" ht="18.75">
      <c r="B1020" s="59"/>
      <c r="D1020" s="51"/>
      <c r="E1020" s="51"/>
    </row>
    <row r="1021" spans="2:5" s="52" customFormat="1" ht="18.75">
      <c r="B1021" s="59"/>
      <c r="D1021" s="51"/>
      <c r="E1021" s="51"/>
    </row>
    <row r="1022" spans="2:5" s="52" customFormat="1" ht="18.75">
      <c r="B1022" s="59"/>
      <c r="D1022" s="51"/>
      <c r="E1022" s="51"/>
    </row>
    <row r="1023" spans="2:5" s="52" customFormat="1" ht="18.75">
      <c r="B1023" s="59"/>
      <c r="D1023" s="51"/>
      <c r="E1023" s="51"/>
    </row>
    <row r="1024" spans="2:5" s="52" customFormat="1" ht="18.75">
      <c r="B1024" s="59"/>
      <c r="D1024" s="51"/>
      <c r="E1024" s="51"/>
    </row>
    <row r="1025" spans="2:5" s="52" customFormat="1" ht="18.75">
      <c r="B1025" s="59"/>
      <c r="D1025" s="51"/>
      <c r="E1025" s="51"/>
    </row>
    <row r="1026" spans="2:5" s="52" customFormat="1" ht="18.75">
      <c r="B1026" s="59"/>
      <c r="D1026" s="51"/>
      <c r="E1026" s="51"/>
    </row>
    <row r="1027" spans="2:5" s="52" customFormat="1" ht="18.75">
      <c r="B1027" s="59"/>
      <c r="D1027" s="51"/>
      <c r="E1027" s="51"/>
    </row>
    <row r="1028" spans="2:5" s="52" customFormat="1" ht="18.75">
      <c r="B1028" s="59"/>
      <c r="D1028" s="51"/>
      <c r="E1028" s="51"/>
    </row>
    <row r="1029" spans="2:5" s="52" customFormat="1" ht="18.75">
      <c r="B1029" s="59"/>
      <c r="D1029" s="51"/>
      <c r="E1029" s="51"/>
    </row>
    <row r="1030" spans="2:5" s="52" customFormat="1" ht="18.75">
      <c r="B1030" s="59"/>
      <c r="D1030" s="51"/>
      <c r="E1030" s="51"/>
    </row>
    <row r="1031" spans="2:5" s="52" customFormat="1" ht="18.75">
      <c r="B1031" s="59"/>
      <c r="D1031" s="51"/>
      <c r="E1031" s="51"/>
    </row>
    <row r="1032" spans="2:5" s="52" customFormat="1" ht="18.75">
      <c r="B1032" s="59"/>
      <c r="D1032" s="51"/>
      <c r="E1032" s="51"/>
    </row>
    <row r="1033" spans="2:5" s="52" customFormat="1" ht="18.75">
      <c r="B1033" s="59"/>
      <c r="D1033" s="51"/>
      <c r="E1033" s="51"/>
    </row>
    <row r="1034" spans="2:5" s="52" customFormat="1" ht="18.75">
      <c r="B1034" s="59"/>
      <c r="D1034" s="51"/>
      <c r="E1034" s="51"/>
    </row>
    <row r="1035" spans="2:5" s="52" customFormat="1" ht="18.75">
      <c r="B1035" s="59"/>
      <c r="D1035" s="51"/>
      <c r="E1035" s="51"/>
    </row>
    <row r="1036" spans="2:5" s="52" customFormat="1" ht="18.75">
      <c r="B1036" s="59"/>
      <c r="D1036" s="51"/>
      <c r="E1036" s="51"/>
    </row>
    <row r="1037" spans="2:5" s="52" customFormat="1" ht="18.75">
      <c r="B1037" s="59"/>
      <c r="D1037" s="51"/>
      <c r="E1037" s="51"/>
    </row>
    <row r="1038" spans="2:5" s="52" customFormat="1" ht="18.75">
      <c r="B1038" s="59"/>
      <c r="D1038" s="51"/>
      <c r="E1038" s="51"/>
    </row>
    <row r="1039" spans="2:5" s="52" customFormat="1" ht="18.75">
      <c r="B1039" s="59"/>
      <c r="D1039" s="51"/>
      <c r="E1039" s="51"/>
    </row>
    <row r="1040" spans="2:5" s="52" customFormat="1" ht="18.75">
      <c r="B1040" s="59"/>
      <c r="D1040" s="51"/>
      <c r="E1040" s="51"/>
    </row>
    <row r="1041" spans="2:5" s="52" customFormat="1" ht="18.75">
      <c r="B1041" s="59"/>
      <c r="D1041" s="51"/>
      <c r="E1041" s="51"/>
    </row>
    <row r="1042" spans="2:5" s="52" customFormat="1" ht="18.75">
      <c r="B1042" s="59"/>
      <c r="D1042" s="51"/>
      <c r="E1042" s="51"/>
    </row>
    <row r="1043" spans="2:5" s="52" customFormat="1" ht="18.75">
      <c r="B1043" s="59"/>
      <c r="D1043" s="51"/>
      <c r="E1043" s="51"/>
    </row>
    <row r="1044" spans="2:5" s="52" customFormat="1" ht="18.75">
      <c r="B1044" s="59"/>
      <c r="D1044" s="51"/>
      <c r="E1044" s="51"/>
    </row>
    <row r="1045" spans="2:5" s="52" customFormat="1" ht="18.75">
      <c r="B1045" s="59"/>
      <c r="D1045" s="51"/>
      <c r="E1045" s="51"/>
    </row>
    <row r="1046" spans="2:5" s="52" customFormat="1" ht="18.75">
      <c r="B1046" s="59"/>
      <c r="D1046" s="51"/>
      <c r="E1046" s="51"/>
    </row>
    <row r="1047" spans="2:5" s="52" customFormat="1" ht="18.75">
      <c r="B1047" s="59"/>
      <c r="D1047" s="51"/>
      <c r="E1047" s="51"/>
    </row>
    <row r="1048" spans="2:5" s="52" customFormat="1" ht="18.75">
      <c r="B1048" s="59"/>
      <c r="D1048" s="51"/>
      <c r="E1048" s="51"/>
    </row>
    <row r="1049" spans="2:5" s="52" customFormat="1" ht="18.75">
      <c r="B1049" s="59"/>
      <c r="D1049" s="51"/>
      <c r="E1049" s="51"/>
    </row>
    <row r="1050" spans="2:5" s="52" customFormat="1" ht="18.75">
      <c r="B1050" s="59"/>
      <c r="D1050" s="51"/>
      <c r="E1050" s="51"/>
    </row>
    <row r="1051" spans="2:5" s="52" customFormat="1" ht="18.75">
      <c r="B1051" s="59"/>
      <c r="D1051" s="51"/>
      <c r="E1051" s="51"/>
    </row>
    <row r="1052" spans="2:5" s="52" customFormat="1" ht="18.75">
      <c r="B1052" s="59"/>
      <c r="D1052" s="51"/>
      <c r="E1052" s="51"/>
    </row>
    <row r="1053" spans="2:5" s="52" customFormat="1" ht="18.75">
      <c r="B1053" s="59"/>
      <c r="D1053" s="51"/>
      <c r="E1053" s="51"/>
    </row>
    <row r="1054" spans="2:5" s="52" customFormat="1" ht="18.75">
      <c r="B1054" s="59"/>
      <c r="D1054" s="51"/>
      <c r="E1054" s="51"/>
    </row>
    <row r="1055" spans="2:5" s="52" customFormat="1" ht="18.75">
      <c r="B1055" s="59"/>
      <c r="D1055" s="51"/>
      <c r="E1055" s="51"/>
    </row>
    <row r="1056" spans="2:5" s="52" customFormat="1" ht="18.75">
      <c r="B1056" s="59"/>
      <c r="D1056" s="51"/>
      <c r="E1056" s="51"/>
    </row>
    <row r="1057" spans="2:5" s="52" customFormat="1" ht="18.75">
      <c r="B1057" s="59"/>
      <c r="D1057" s="51"/>
      <c r="E1057" s="51"/>
    </row>
    <row r="1058" spans="2:5" s="52" customFormat="1" ht="18.75">
      <c r="B1058" s="59"/>
      <c r="D1058" s="51"/>
      <c r="E1058" s="51"/>
    </row>
    <row r="1059" spans="2:5" s="52" customFormat="1" ht="18.75">
      <c r="B1059" s="59"/>
      <c r="D1059" s="51"/>
      <c r="E1059" s="51"/>
    </row>
    <row r="1060" spans="2:5" s="52" customFormat="1" ht="18.75">
      <c r="B1060" s="59"/>
      <c r="D1060" s="51"/>
      <c r="E1060" s="51"/>
    </row>
    <row r="1061" spans="2:5" s="52" customFormat="1" ht="18.75">
      <c r="B1061" s="59"/>
      <c r="D1061" s="51"/>
      <c r="E1061" s="51"/>
    </row>
    <row r="1062" spans="2:5" s="52" customFormat="1" ht="18.75">
      <c r="B1062" s="59"/>
      <c r="D1062" s="51"/>
      <c r="E1062" s="51"/>
    </row>
    <row r="1063" spans="2:5" s="52" customFormat="1" ht="18.75">
      <c r="B1063" s="59"/>
      <c r="D1063" s="51"/>
      <c r="E1063" s="51"/>
    </row>
    <row r="1064" spans="2:5" s="52" customFormat="1" ht="18.75">
      <c r="B1064" s="59"/>
      <c r="D1064" s="51"/>
      <c r="E1064" s="51"/>
    </row>
    <row r="1065" spans="2:5" s="52" customFormat="1" ht="18.75">
      <c r="B1065" s="59"/>
      <c r="D1065" s="51"/>
      <c r="E1065" s="51"/>
    </row>
    <row r="1066" spans="2:5" s="52" customFormat="1" ht="18.75">
      <c r="B1066" s="59"/>
      <c r="D1066" s="51"/>
      <c r="E1066" s="51"/>
    </row>
    <row r="1067" spans="2:5" s="52" customFormat="1" ht="18.75">
      <c r="B1067" s="59"/>
      <c r="D1067" s="51"/>
      <c r="E1067" s="51"/>
    </row>
    <row r="1068" spans="2:5" s="52" customFormat="1" ht="18.75">
      <c r="B1068" s="59"/>
      <c r="D1068" s="51"/>
      <c r="E1068" s="51"/>
    </row>
    <row r="1069" spans="2:5" s="52" customFormat="1" ht="18.75">
      <c r="B1069" s="59"/>
      <c r="D1069" s="51"/>
      <c r="E1069" s="51"/>
    </row>
    <row r="1070" spans="2:5" s="52" customFormat="1" ht="18.75">
      <c r="B1070" s="59"/>
      <c r="D1070" s="51"/>
      <c r="E1070" s="51"/>
    </row>
    <row r="1071" spans="2:5" s="52" customFormat="1" ht="18.75">
      <c r="B1071" s="59"/>
      <c r="D1071" s="51"/>
      <c r="E1071" s="51"/>
    </row>
    <row r="1072" spans="2:5" s="52" customFormat="1" ht="18.75">
      <c r="B1072" s="59"/>
      <c r="D1072" s="51"/>
      <c r="E1072" s="51"/>
    </row>
    <row r="1073" spans="2:5" s="52" customFormat="1" ht="18.75">
      <c r="B1073" s="59"/>
      <c r="D1073" s="51"/>
      <c r="E1073" s="51"/>
    </row>
    <row r="1074" spans="2:5" s="52" customFormat="1" ht="18.75">
      <c r="B1074" s="59"/>
      <c r="D1074" s="51"/>
      <c r="E1074" s="51"/>
    </row>
    <row r="1075" spans="2:5" s="52" customFormat="1" ht="18.75">
      <c r="B1075" s="59"/>
      <c r="D1075" s="51"/>
      <c r="E1075" s="51"/>
    </row>
    <row r="1076" spans="2:5" s="52" customFormat="1" ht="18.75">
      <c r="B1076" s="59"/>
      <c r="D1076" s="51"/>
      <c r="E1076" s="51"/>
    </row>
    <row r="1077" spans="2:5" s="52" customFormat="1" ht="18.75">
      <c r="B1077" s="59"/>
      <c r="D1077" s="51"/>
      <c r="E1077" s="51"/>
    </row>
    <row r="1078" spans="2:5" s="52" customFormat="1" ht="18.75">
      <c r="B1078" s="59"/>
      <c r="D1078" s="51"/>
      <c r="E1078" s="51"/>
    </row>
    <row r="1079" spans="2:5" s="52" customFormat="1" ht="18.75">
      <c r="B1079" s="59"/>
      <c r="D1079" s="51"/>
      <c r="E1079" s="51"/>
    </row>
    <row r="1080" spans="2:5" s="52" customFormat="1" ht="18.75">
      <c r="B1080" s="59"/>
      <c r="D1080" s="51"/>
      <c r="E1080" s="51"/>
    </row>
    <row r="1081" spans="2:5" s="52" customFormat="1" ht="18.75">
      <c r="B1081" s="59"/>
      <c r="D1081" s="51"/>
      <c r="E1081" s="51"/>
    </row>
    <row r="1082" spans="2:5" s="52" customFormat="1" ht="18.75">
      <c r="B1082" s="59"/>
      <c r="D1082" s="51"/>
      <c r="E1082" s="51"/>
    </row>
    <row r="1083" spans="2:5" s="52" customFormat="1" ht="18.75">
      <c r="B1083" s="59"/>
      <c r="D1083" s="51"/>
      <c r="E1083" s="51"/>
    </row>
    <row r="1084" spans="2:5" s="52" customFormat="1" ht="18.75">
      <c r="B1084" s="59"/>
      <c r="D1084" s="51"/>
      <c r="E1084" s="51"/>
    </row>
    <row r="1085" spans="2:5" s="52" customFormat="1" ht="18.75">
      <c r="B1085" s="59"/>
      <c r="D1085" s="51"/>
      <c r="E1085" s="51"/>
    </row>
    <row r="1086" spans="2:5" s="52" customFormat="1" ht="18.75">
      <c r="B1086" s="59"/>
      <c r="D1086" s="51"/>
      <c r="E1086" s="51"/>
    </row>
    <row r="1087" spans="2:5" s="52" customFormat="1" ht="18.75">
      <c r="B1087" s="59"/>
      <c r="D1087" s="51"/>
      <c r="E1087" s="51"/>
    </row>
    <row r="1088" spans="2:5" s="52" customFormat="1" ht="18.75">
      <c r="B1088" s="59"/>
      <c r="D1088" s="51"/>
      <c r="E1088" s="51"/>
    </row>
    <row r="1089" spans="2:5" s="52" customFormat="1" ht="18.75">
      <c r="B1089" s="59"/>
      <c r="D1089" s="51"/>
      <c r="E1089" s="51"/>
    </row>
    <row r="1090" spans="2:5" s="52" customFormat="1" ht="18.75">
      <c r="B1090" s="59"/>
      <c r="D1090" s="51"/>
      <c r="E1090" s="51"/>
    </row>
    <row r="1091" spans="2:5" s="52" customFormat="1" ht="18.75">
      <c r="B1091" s="59"/>
      <c r="D1091" s="51"/>
      <c r="E1091" s="51"/>
    </row>
    <row r="1092" spans="2:5" s="52" customFormat="1" ht="18.75">
      <c r="B1092" s="59"/>
      <c r="D1092" s="51"/>
      <c r="E1092" s="51"/>
    </row>
    <row r="1093" spans="2:5" s="52" customFormat="1" ht="18.75">
      <c r="B1093" s="59"/>
      <c r="D1093" s="51"/>
      <c r="E1093" s="51"/>
    </row>
    <row r="1094" spans="2:5" s="52" customFormat="1" ht="18.75">
      <c r="B1094" s="59"/>
      <c r="D1094" s="51"/>
      <c r="E1094" s="51"/>
    </row>
    <row r="1095" spans="2:5" s="52" customFormat="1" ht="18.75">
      <c r="B1095" s="59"/>
      <c r="D1095" s="51"/>
      <c r="E1095" s="51"/>
    </row>
    <row r="1096" spans="2:5" s="52" customFormat="1" ht="18.75">
      <c r="B1096" s="59"/>
      <c r="D1096" s="51"/>
      <c r="E1096" s="51"/>
    </row>
    <row r="1097" spans="2:5" s="52" customFormat="1" ht="18.75">
      <c r="B1097" s="59"/>
      <c r="D1097" s="51"/>
      <c r="E1097" s="51"/>
    </row>
    <row r="1098" spans="2:5" s="52" customFormat="1" ht="18.75">
      <c r="B1098" s="59"/>
      <c r="D1098" s="51"/>
      <c r="E1098" s="51"/>
    </row>
    <row r="1099" spans="2:5" s="52" customFormat="1" ht="18.75">
      <c r="B1099" s="59"/>
      <c r="D1099" s="51"/>
      <c r="E1099" s="51"/>
    </row>
    <row r="1100" spans="2:5" s="52" customFormat="1" ht="18.75">
      <c r="B1100" s="59"/>
      <c r="D1100" s="51"/>
      <c r="E1100" s="51"/>
    </row>
    <row r="1101" spans="2:5" s="52" customFormat="1" ht="18.75">
      <c r="B1101" s="59"/>
      <c r="D1101" s="51"/>
      <c r="E1101" s="51"/>
    </row>
    <row r="1102" spans="2:5" s="52" customFormat="1" ht="18.75">
      <c r="B1102" s="59"/>
      <c r="D1102" s="51"/>
      <c r="E1102" s="51"/>
    </row>
    <row r="1103" spans="2:5" s="52" customFormat="1" ht="18.75">
      <c r="B1103" s="59"/>
      <c r="D1103" s="51"/>
      <c r="E1103" s="51"/>
    </row>
    <row r="1104" spans="2:5" s="52" customFormat="1" ht="18.75">
      <c r="B1104" s="59"/>
      <c r="D1104" s="51"/>
      <c r="E1104" s="51"/>
    </row>
    <row r="1105" spans="2:5" s="52" customFormat="1" ht="18.75">
      <c r="B1105" s="59"/>
      <c r="D1105" s="51"/>
      <c r="E1105" s="51"/>
    </row>
    <row r="1106" spans="2:5" s="52" customFormat="1" ht="18.75">
      <c r="B1106" s="59"/>
      <c r="D1106" s="51"/>
      <c r="E1106" s="51"/>
    </row>
    <row r="1107" spans="2:5" s="52" customFormat="1" ht="18.75">
      <c r="B1107" s="59"/>
      <c r="D1107" s="51"/>
      <c r="E1107" s="51"/>
    </row>
    <row r="1108" spans="2:5" s="52" customFormat="1" ht="18.75">
      <c r="B1108" s="59"/>
      <c r="D1108" s="51"/>
      <c r="E1108" s="51"/>
    </row>
    <row r="1109" spans="2:5" s="52" customFormat="1" ht="18.75">
      <c r="B1109" s="59"/>
      <c r="D1109" s="51"/>
      <c r="E1109" s="51"/>
    </row>
    <row r="1110" spans="2:5" s="52" customFormat="1" ht="18.75">
      <c r="B1110" s="59"/>
      <c r="D1110" s="51"/>
      <c r="E1110" s="51"/>
    </row>
    <row r="1111" spans="2:5" s="52" customFormat="1" ht="18.75">
      <c r="B1111" s="59"/>
      <c r="D1111" s="51"/>
      <c r="E1111" s="51"/>
    </row>
    <row r="1112" spans="2:5" s="52" customFormat="1" ht="18.75">
      <c r="B1112" s="59"/>
      <c r="D1112" s="51"/>
      <c r="E1112" s="51"/>
    </row>
    <row r="1113" spans="2:5" s="52" customFormat="1" ht="18.75">
      <c r="B1113" s="59"/>
      <c r="D1113" s="51"/>
      <c r="E1113" s="51"/>
    </row>
    <row r="1114" spans="2:5" s="52" customFormat="1" ht="18.75">
      <c r="B1114" s="59"/>
      <c r="D1114" s="51"/>
      <c r="E1114" s="51"/>
    </row>
    <row r="1115" spans="2:5" s="52" customFormat="1" ht="18.75">
      <c r="B1115" s="59"/>
      <c r="D1115" s="51"/>
      <c r="E1115" s="51"/>
    </row>
    <row r="1116" spans="2:5" s="52" customFormat="1" ht="18.75">
      <c r="B1116" s="59"/>
      <c r="D1116" s="51"/>
      <c r="E1116" s="51"/>
    </row>
    <row r="1117" spans="2:5" s="52" customFormat="1" ht="18.75">
      <c r="B1117" s="59"/>
      <c r="D1117" s="51"/>
      <c r="E1117" s="51"/>
    </row>
    <row r="1118" spans="2:5" s="52" customFormat="1" ht="18.75">
      <c r="B1118" s="59"/>
      <c r="D1118" s="51"/>
      <c r="E1118" s="51"/>
    </row>
    <row r="1119" spans="2:5" s="52" customFormat="1" ht="18.75">
      <c r="B1119" s="59"/>
      <c r="D1119" s="51"/>
      <c r="E1119" s="51"/>
    </row>
    <row r="1120" spans="2:5" s="52" customFormat="1" ht="18.75">
      <c r="B1120" s="59"/>
      <c r="D1120" s="51"/>
      <c r="E1120" s="51"/>
    </row>
    <row r="1121" spans="2:5" s="52" customFormat="1" ht="18.75">
      <c r="B1121" s="59"/>
      <c r="D1121" s="51"/>
      <c r="E1121" s="51"/>
    </row>
    <row r="1122" spans="2:5" s="52" customFormat="1" ht="18.75">
      <c r="B1122" s="59"/>
      <c r="D1122" s="51"/>
      <c r="E1122" s="51"/>
    </row>
    <row r="1123" spans="2:5" s="52" customFormat="1" ht="18.75">
      <c r="B1123" s="59"/>
      <c r="D1123" s="51"/>
      <c r="E1123" s="51"/>
    </row>
    <row r="1124" spans="2:5" s="52" customFormat="1" ht="18.75">
      <c r="B1124" s="59"/>
      <c r="D1124" s="51"/>
      <c r="E1124" s="51"/>
    </row>
    <row r="1125" spans="2:5" s="52" customFormat="1" ht="18.75">
      <c r="B1125" s="59"/>
      <c r="D1125" s="51"/>
      <c r="E1125" s="51"/>
    </row>
    <row r="1126" spans="2:5" s="52" customFormat="1" ht="18.75">
      <c r="B1126" s="59"/>
      <c r="D1126" s="51"/>
      <c r="E1126" s="51"/>
    </row>
    <row r="1127" spans="2:5" s="52" customFormat="1" ht="18.75">
      <c r="B1127" s="59"/>
      <c r="D1127" s="51"/>
      <c r="E1127" s="51"/>
    </row>
    <row r="1128" spans="2:5" s="52" customFormat="1" ht="18.75">
      <c r="B1128" s="59"/>
      <c r="D1128" s="51"/>
      <c r="E1128" s="51"/>
    </row>
    <row r="1129" spans="2:5" s="52" customFormat="1" ht="18.75">
      <c r="B1129" s="59"/>
      <c r="D1129" s="51"/>
      <c r="E1129" s="51"/>
    </row>
    <row r="1130" spans="2:5" s="52" customFormat="1" ht="18.75">
      <c r="B1130" s="59"/>
      <c r="D1130" s="51"/>
      <c r="E1130" s="51"/>
    </row>
    <row r="1131" spans="2:5" s="52" customFormat="1" ht="18.75">
      <c r="B1131" s="59"/>
      <c r="D1131" s="51"/>
      <c r="E1131" s="51"/>
    </row>
    <row r="1132" spans="2:5" s="52" customFormat="1" ht="18.75">
      <c r="B1132" s="59"/>
      <c r="D1132" s="51"/>
      <c r="E1132" s="51"/>
    </row>
    <row r="1133" spans="2:5" s="52" customFormat="1" ht="18.75">
      <c r="B1133" s="59"/>
      <c r="D1133" s="51"/>
      <c r="E1133" s="51"/>
    </row>
    <row r="1134" spans="2:5" s="52" customFormat="1" ht="18.75">
      <c r="B1134" s="59"/>
      <c r="D1134" s="51"/>
      <c r="E1134" s="51"/>
    </row>
    <row r="1135" spans="2:5" s="52" customFormat="1" ht="18.75">
      <c r="B1135" s="59"/>
      <c r="D1135" s="51"/>
      <c r="E1135" s="51"/>
    </row>
    <row r="1136" spans="2:5" s="52" customFormat="1" ht="18.75">
      <c r="B1136" s="59"/>
      <c r="D1136" s="51"/>
      <c r="E1136" s="51"/>
    </row>
    <row r="1137" spans="2:5" s="52" customFormat="1" ht="18.75">
      <c r="B1137" s="59"/>
      <c r="D1137" s="51"/>
      <c r="E1137" s="51"/>
    </row>
    <row r="1138" spans="2:5" s="52" customFormat="1" ht="18.75">
      <c r="B1138" s="59"/>
      <c r="D1138" s="51"/>
      <c r="E1138" s="51"/>
    </row>
    <row r="1139" spans="2:5" s="52" customFormat="1" ht="18.75">
      <c r="B1139" s="59"/>
      <c r="D1139" s="51"/>
      <c r="E1139" s="51"/>
    </row>
    <row r="1140" spans="2:5" s="52" customFormat="1" ht="18.75">
      <c r="B1140" s="59"/>
      <c r="D1140" s="51"/>
      <c r="E1140" s="51"/>
    </row>
    <row r="1141" spans="2:5" s="52" customFormat="1" ht="18.75">
      <c r="B1141" s="59"/>
      <c r="D1141" s="51"/>
      <c r="E1141" s="51"/>
    </row>
    <row r="1142" spans="2:5" s="52" customFormat="1" ht="18.75">
      <c r="B1142" s="59"/>
      <c r="D1142" s="51"/>
      <c r="E1142" s="51"/>
    </row>
    <row r="1143" spans="2:5" s="52" customFormat="1" ht="18.75">
      <c r="B1143" s="59"/>
      <c r="D1143" s="51"/>
      <c r="E1143" s="51"/>
    </row>
    <row r="1144" spans="2:5" s="52" customFormat="1" ht="18.75">
      <c r="B1144" s="59"/>
      <c r="D1144" s="51"/>
      <c r="E1144" s="51"/>
    </row>
    <row r="1145" spans="2:5" s="52" customFormat="1" ht="18.75">
      <c r="B1145" s="59"/>
      <c r="D1145" s="51"/>
      <c r="E1145" s="51"/>
    </row>
    <row r="1146" spans="2:5" s="52" customFormat="1" ht="18.75">
      <c r="B1146" s="59"/>
      <c r="D1146" s="51"/>
      <c r="E1146" s="51"/>
    </row>
    <row r="1147" spans="2:5" s="52" customFormat="1" ht="18.75">
      <c r="B1147" s="59"/>
      <c r="D1147" s="51"/>
      <c r="E1147" s="51"/>
    </row>
    <row r="1148" spans="2:5" s="52" customFormat="1" ht="18.75">
      <c r="B1148" s="59"/>
      <c r="D1148" s="51"/>
      <c r="E1148" s="51"/>
    </row>
    <row r="1149" spans="2:5" s="52" customFormat="1" ht="18.75">
      <c r="B1149" s="59"/>
      <c r="D1149" s="51"/>
      <c r="E1149" s="51"/>
    </row>
    <row r="1150" spans="2:5" s="52" customFormat="1" ht="18.75">
      <c r="B1150" s="59"/>
      <c r="D1150" s="51"/>
      <c r="E1150" s="51"/>
    </row>
    <row r="1151" spans="2:5" s="52" customFormat="1" ht="18.75">
      <c r="B1151" s="59"/>
      <c r="D1151" s="51"/>
      <c r="E1151" s="51"/>
    </row>
    <row r="1152" spans="2:5" s="52" customFormat="1" ht="18.75">
      <c r="B1152" s="59"/>
      <c r="D1152" s="51"/>
      <c r="E1152" s="51"/>
    </row>
    <row r="1153" spans="2:5" s="52" customFormat="1" ht="18.75">
      <c r="B1153" s="59"/>
      <c r="D1153" s="51"/>
      <c r="E1153" s="51"/>
    </row>
    <row r="1154" spans="2:5" s="52" customFormat="1" ht="18.75">
      <c r="B1154" s="59"/>
      <c r="D1154" s="51"/>
      <c r="E1154" s="51"/>
    </row>
    <row r="1155" spans="2:5" s="52" customFormat="1" ht="18.75">
      <c r="B1155" s="59"/>
      <c r="D1155" s="51"/>
      <c r="E1155" s="51"/>
    </row>
    <row r="1156" spans="2:5" s="52" customFormat="1" ht="18.75">
      <c r="B1156" s="59"/>
      <c r="D1156" s="51"/>
      <c r="E1156" s="51"/>
    </row>
    <row r="1157" spans="2:5" s="52" customFormat="1" ht="18.75">
      <c r="B1157" s="59"/>
      <c r="D1157" s="51"/>
      <c r="E1157" s="51"/>
    </row>
    <row r="1158" spans="2:5" s="52" customFormat="1" ht="18.75">
      <c r="B1158" s="59"/>
      <c r="D1158" s="51"/>
      <c r="E1158" s="51"/>
    </row>
    <row r="1159" spans="2:5" s="52" customFormat="1" ht="18.75">
      <c r="B1159" s="59"/>
      <c r="D1159" s="51"/>
      <c r="E1159" s="51"/>
    </row>
    <row r="1160" spans="2:5" s="52" customFormat="1" ht="18.75">
      <c r="B1160" s="59"/>
      <c r="D1160" s="51"/>
      <c r="E1160" s="51"/>
    </row>
    <row r="1161" spans="2:5" s="52" customFormat="1" ht="18.75">
      <c r="B1161" s="59"/>
      <c r="D1161" s="51"/>
      <c r="E1161" s="51"/>
    </row>
    <row r="1162" spans="2:5" s="52" customFormat="1" ht="18.75">
      <c r="B1162" s="59"/>
      <c r="D1162" s="51"/>
      <c r="E1162" s="51"/>
    </row>
    <row r="1163" spans="2:5" s="52" customFormat="1" ht="18.75">
      <c r="B1163" s="59"/>
      <c r="D1163" s="51"/>
      <c r="E1163" s="51"/>
    </row>
    <row r="1164" spans="2:5" s="52" customFormat="1" ht="18.75">
      <c r="B1164" s="59"/>
      <c r="D1164" s="51"/>
      <c r="E1164" s="51"/>
    </row>
    <row r="1165" spans="2:5" s="52" customFormat="1" ht="18.75">
      <c r="B1165" s="59"/>
      <c r="D1165" s="51"/>
      <c r="E1165" s="51"/>
    </row>
    <row r="1166" spans="2:5" s="52" customFormat="1" ht="18.75">
      <c r="B1166" s="59"/>
      <c r="D1166" s="51"/>
      <c r="E1166" s="51"/>
    </row>
    <row r="1167" spans="2:5" s="52" customFormat="1" ht="18.75">
      <c r="B1167" s="59"/>
      <c r="D1167" s="51"/>
      <c r="E1167" s="51"/>
    </row>
    <row r="1168" spans="2:5" s="52" customFormat="1" ht="18.75">
      <c r="B1168" s="59"/>
      <c r="D1168" s="51"/>
      <c r="E1168" s="51"/>
    </row>
    <row r="1169" spans="2:5" s="52" customFormat="1" ht="18.75">
      <c r="B1169" s="59"/>
      <c r="D1169" s="51"/>
      <c r="E1169" s="51"/>
    </row>
    <row r="1170" spans="2:5" s="52" customFormat="1" ht="18.75">
      <c r="B1170" s="59"/>
      <c r="D1170" s="51"/>
      <c r="E1170" s="51"/>
    </row>
    <row r="1171" spans="2:5" s="52" customFormat="1" ht="18.75">
      <c r="B1171" s="59"/>
      <c r="D1171" s="51"/>
      <c r="E1171" s="51"/>
    </row>
    <row r="1172" spans="2:5" s="52" customFormat="1" ht="18.75">
      <c r="B1172" s="59"/>
      <c r="D1172" s="51"/>
      <c r="E1172" s="51"/>
    </row>
    <row r="1173" spans="2:5" s="52" customFormat="1" ht="18.75">
      <c r="B1173" s="59"/>
      <c r="D1173" s="51"/>
      <c r="E1173" s="51"/>
    </row>
    <row r="1174" spans="2:5" s="52" customFormat="1" ht="18.75">
      <c r="B1174" s="59"/>
      <c r="D1174" s="51"/>
      <c r="E1174" s="51"/>
    </row>
    <row r="1175" spans="2:5" s="52" customFormat="1" ht="18.75">
      <c r="B1175" s="59"/>
      <c r="D1175" s="51"/>
      <c r="E1175" s="51"/>
    </row>
    <row r="1176" spans="2:5" s="52" customFormat="1" ht="18.75">
      <c r="B1176" s="59"/>
      <c r="D1176" s="51"/>
      <c r="E1176" s="51"/>
    </row>
    <row r="1177" spans="2:5" s="52" customFormat="1" ht="18.75">
      <c r="B1177" s="59"/>
      <c r="D1177" s="51"/>
      <c r="E1177" s="51"/>
    </row>
    <row r="1178" spans="2:5" s="52" customFormat="1" ht="18.75">
      <c r="B1178" s="59"/>
      <c r="D1178" s="51"/>
      <c r="E1178" s="51"/>
    </row>
    <row r="1179" spans="2:5" s="52" customFormat="1" ht="18.75">
      <c r="B1179" s="59"/>
      <c r="D1179" s="51"/>
      <c r="E1179" s="51"/>
    </row>
    <row r="1180" spans="2:5" s="52" customFormat="1" ht="18.75">
      <c r="B1180" s="59"/>
      <c r="D1180" s="51"/>
      <c r="E1180" s="51"/>
    </row>
    <row r="1181" spans="2:5" s="52" customFormat="1" ht="18.75">
      <c r="B1181" s="59"/>
      <c r="D1181" s="51"/>
      <c r="E1181" s="51"/>
    </row>
    <row r="1182" spans="2:5" s="52" customFormat="1" ht="18.75">
      <c r="B1182" s="59"/>
      <c r="D1182" s="51"/>
      <c r="E1182" s="51"/>
    </row>
    <row r="1183" spans="2:5" s="52" customFormat="1" ht="18.75">
      <c r="B1183" s="59"/>
      <c r="D1183" s="51"/>
      <c r="E1183" s="51"/>
    </row>
    <row r="1184" spans="2:5" s="52" customFormat="1" ht="18.75">
      <c r="B1184" s="59"/>
      <c r="D1184" s="51"/>
      <c r="E1184" s="51"/>
    </row>
    <row r="1185" spans="2:5" s="52" customFormat="1" ht="18.75">
      <c r="B1185" s="59"/>
      <c r="D1185" s="51"/>
      <c r="E1185" s="51"/>
    </row>
    <row r="1186" spans="2:5" s="52" customFormat="1" ht="18.75">
      <c r="B1186" s="59"/>
      <c r="D1186" s="51"/>
      <c r="E1186" s="51"/>
    </row>
    <row r="1187" spans="2:5" s="52" customFormat="1" ht="18.75">
      <c r="B1187" s="59"/>
      <c r="D1187" s="51"/>
      <c r="E1187" s="51"/>
    </row>
    <row r="1188" spans="2:5" s="52" customFormat="1" ht="18.75">
      <c r="B1188" s="59"/>
      <c r="D1188" s="51"/>
      <c r="E1188" s="51"/>
    </row>
    <row r="1189" spans="2:5" s="52" customFormat="1" ht="18.75">
      <c r="B1189" s="59"/>
      <c r="D1189" s="51"/>
      <c r="E1189" s="51"/>
    </row>
    <row r="1190" spans="2:5" s="52" customFormat="1" ht="18.75">
      <c r="B1190" s="59"/>
      <c r="D1190" s="51"/>
      <c r="E1190" s="51"/>
    </row>
    <row r="1191" spans="2:5" s="52" customFormat="1" ht="18.75">
      <c r="B1191" s="59"/>
      <c r="D1191" s="51"/>
      <c r="E1191" s="51"/>
    </row>
    <row r="1192" spans="2:5" s="52" customFormat="1" ht="18.75">
      <c r="B1192" s="59"/>
      <c r="D1192" s="51"/>
      <c r="E1192" s="51"/>
    </row>
    <row r="1193" spans="2:5" s="52" customFormat="1" ht="18.75">
      <c r="B1193" s="59"/>
      <c r="D1193" s="51"/>
      <c r="E1193" s="51"/>
    </row>
    <row r="1194" spans="2:5" s="52" customFormat="1" ht="18.75">
      <c r="B1194" s="59"/>
      <c r="D1194" s="51"/>
      <c r="E1194" s="51"/>
    </row>
    <row r="1195" spans="2:5" s="52" customFormat="1" ht="18.75">
      <c r="B1195" s="59"/>
      <c r="D1195" s="51"/>
      <c r="E1195" s="51"/>
    </row>
    <row r="1196" spans="2:5" s="52" customFormat="1" ht="18.75">
      <c r="B1196" s="59"/>
      <c r="D1196" s="51"/>
      <c r="E1196" s="51"/>
    </row>
    <row r="1197" spans="2:5" s="52" customFormat="1" ht="18.75">
      <c r="B1197" s="59"/>
      <c r="D1197" s="51"/>
      <c r="E1197" s="51"/>
    </row>
    <row r="1198" spans="2:5" s="52" customFormat="1" ht="18.75">
      <c r="B1198" s="59"/>
      <c r="D1198" s="51"/>
      <c r="E1198" s="51"/>
    </row>
    <row r="1199" spans="2:5" s="52" customFormat="1" ht="18.75">
      <c r="B1199" s="59"/>
      <c r="D1199" s="51"/>
      <c r="E1199" s="51"/>
    </row>
    <row r="1200" spans="2:5" s="52" customFormat="1" ht="18.75">
      <c r="B1200" s="59"/>
      <c r="D1200" s="51"/>
      <c r="E1200" s="51"/>
    </row>
    <row r="1201" spans="2:5" s="52" customFormat="1" ht="18.75">
      <c r="B1201" s="59"/>
      <c r="D1201" s="51"/>
      <c r="E1201" s="51"/>
    </row>
    <row r="1202" spans="2:5" s="52" customFormat="1" ht="18.75">
      <c r="B1202" s="59"/>
      <c r="D1202" s="51"/>
      <c r="E1202" s="51"/>
    </row>
    <row r="1203" spans="2:5" s="52" customFormat="1" ht="18.75">
      <c r="B1203" s="59"/>
      <c r="D1203" s="51"/>
      <c r="E1203" s="51"/>
    </row>
    <row r="1204" spans="2:5" s="52" customFormat="1" ht="18.75">
      <c r="B1204" s="59"/>
      <c r="D1204" s="51"/>
      <c r="E1204" s="51"/>
    </row>
    <row r="1205" spans="2:5" s="52" customFormat="1" ht="18.75">
      <c r="B1205" s="59"/>
      <c r="D1205" s="51"/>
      <c r="E1205" s="51"/>
    </row>
    <row r="1206" spans="2:5" s="52" customFormat="1" ht="18.75">
      <c r="B1206" s="59"/>
      <c r="D1206" s="51"/>
      <c r="E1206" s="51"/>
    </row>
    <row r="1207" spans="2:5" s="52" customFormat="1" ht="18.75">
      <c r="B1207" s="59"/>
      <c r="D1207" s="51"/>
      <c r="E1207" s="51"/>
    </row>
    <row r="1208" spans="2:5" s="52" customFormat="1" ht="18.75">
      <c r="B1208" s="59"/>
      <c r="D1208" s="51"/>
      <c r="E1208" s="51"/>
    </row>
    <row r="1209" spans="2:5" s="52" customFormat="1" ht="18.75">
      <c r="B1209" s="59"/>
      <c r="D1209" s="51"/>
      <c r="E1209" s="51"/>
    </row>
    <row r="1210" spans="2:5" s="52" customFormat="1" ht="18.75">
      <c r="B1210" s="59"/>
      <c r="D1210" s="51"/>
      <c r="E1210" s="51"/>
    </row>
    <row r="1211" spans="2:5" s="52" customFormat="1" ht="18.75">
      <c r="B1211" s="59"/>
      <c r="D1211" s="51"/>
      <c r="E1211" s="51"/>
    </row>
    <row r="1212" spans="2:5" s="52" customFormat="1" ht="18.75">
      <c r="B1212" s="59"/>
      <c r="D1212" s="51"/>
      <c r="E1212" s="51"/>
    </row>
    <row r="1213" spans="2:5" s="52" customFormat="1" ht="18.75">
      <c r="B1213" s="59"/>
      <c r="D1213" s="51"/>
      <c r="E1213" s="51"/>
    </row>
    <row r="1214" spans="2:5" s="52" customFormat="1" ht="18.75">
      <c r="B1214" s="59"/>
      <c r="D1214" s="51"/>
      <c r="E1214" s="51"/>
    </row>
    <row r="1215" spans="2:5" s="52" customFormat="1" ht="18.75">
      <c r="B1215" s="59"/>
      <c r="D1215" s="51"/>
      <c r="E1215" s="51"/>
    </row>
    <row r="1216" spans="2:5" s="52" customFormat="1" ht="18.75">
      <c r="B1216" s="59"/>
      <c r="D1216" s="51"/>
      <c r="E1216" s="51"/>
    </row>
    <row r="1217" spans="2:5" s="52" customFormat="1" ht="18.75">
      <c r="B1217" s="59"/>
      <c r="D1217" s="51"/>
      <c r="E1217" s="51"/>
    </row>
    <row r="1218" spans="2:5" s="52" customFormat="1" ht="18.75">
      <c r="B1218" s="59"/>
      <c r="D1218" s="51"/>
      <c r="E1218" s="51"/>
    </row>
    <row r="1219" spans="2:5" s="52" customFormat="1" ht="18.75">
      <c r="B1219" s="59"/>
      <c r="D1219" s="51"/>
      <c r="E1219" s="51"/>
    </row>
    <row r="1220" spans="2:5" s="52" customFormat="1" ht="18.75">
      <c r="B1220" s="59"/>
      <c r="D1220" s="51"/>
      <c r="E1220" s="51"/>
    </row>
    <row r="1221" spans="2:5" s="52" customFormat="1" ht="18.75">
      <c r="B1221" s="59"/>
      <c r="D1221" s="51"/>
      <c r="E1221" s="51"/>
    </row>
    <row r="1222" spans="2:5" s="52" customFormat="1" ht="18.75">
      <c r="B1222" s="59"/>
      <c r="D1222" s="51"/>
      <c r="E1222" s="51"/>
    </row>
    <row r="1223" spans="2:5" s="52" customFormat="1" ht="18.75">
      <c r="B1223" s="59"/>
      <c r="D1223" s="51"/>
      <c r="E1223" s="51"/>
    </row>
    <row r="1224" spans="2:5" s="52" customFormat="1" ht="18.75">
      <c r="B1224" s="59"/>
      <c r="D1224" s="51"/>
      <c r="E1224" s="51"/>
    </row>
    <row r="1225" spans="2:5" s="52" customFormat="1" ht="18.75">
      <c r="B1225" s="59"/>
      <c r="D1225" s="51"/>
      <c r="E1225" s="51"/>
    </row>
    <row r="1226" spans="2:5" s="52" customFormat="1" ht="18.75">
      <c r="B1226" s="59"/>
      <c r="D1226" s="51"/>
      <c r="E1226" s="51"/>
    </row>
    <row r="1227" spans="2:5" s="52" customFormat="1" ht="18.75">
      <c r="B1227" s="59"/>
      <c r="D1227" s="51"/>
      <c r="E1227" s="51"/>
    </row>
    <row r="1228" spans="2:5" s="52" customFormat="1" ht="18.75">
      <c r="B1228" s="59"/>
      <c r="D1228" s="51"/>
      <c r="E1228" s="51"/>
    </row>
    <row r="1229" spans="2:5" s="52" customFormat="1" ht="18.75">
      <c r="B1229" s="59"/>
      <c r="D1229" s="51"/>
      <c r="E1229" s="51"/>
    </row>
    <row r="1230" spans="2:5" s="52" customFormat="1" ht="18.75">
      <c r="B1230" s="59"/>
      <c r="D1230" s="51"/>
      <c r="E1230" s="51"/>
    </row>
    <row r="1231" spans="2:5" s="52" customFormat="1" ht="18.75">
      <c r="B1231" s="59"/>
      <c r="D1231" s="51"/>
      <c r="E1231" s="51"/>
    </row>
    <row r="1232" spans="2:5" s="52" customFormat="1" ht="18.75">
      <c r="B1232" s="59"/>
      <c r="D1232" s="51"/>
      <c r="E1232" s="51"/>
    </row>
    <row r="1233" spans="2:5" s="52" customFormat="1" ht="18.75">
      <c r="B1233" s="59"/>
      <c r="D1233" s="51"/>
      <c r="E1233" s="51"/>
    </row>
    <row r="1234" spans="2:5" s="52" customFormat="1" ht="18.75">
      <c r="B1234" s="59"/>
      <c r="D1234" s="51"/>
      <c r="E1234" s="51"/>
    </row>
    <row r="1235" spans="2:5" s="52" customFormat="1" ht="18.75">
      <c r="B1235" s="59"/>
      <c r="D1235" s="51"/>
      <c r="E1235" s="51"/>
    </row>
    <row r="1236" spans="2:5" s="52" customFormat="1" ht="18.75">
      <c r="B1236" s="59"/>
      <c r="D1236" s="51"/>
      <c r="E1236" s="51"/>
    </row>
    <row r="1237" spans="2:5" s="52" customFormat="1" ht="18.75">
      <c r="B1237" s="59"/>
      <c r="D1237" s="51"/>
      <c r="E1237" s="51"/>
    </row>
    <row r="1238" spans="2:5" s="52" customFormat="1" ht="18.75">
      <c r="B1238" s="59"/>
      <c r="D1238" s="51"/>
      <c r="E1238" s="51"/>
    </row>
    <row r="1239" spans="2:5" s="52" customFormat="1" ht="18.75">
      <c r="B1239" s="59"/>
      <c r="D1239" s="51"/>
      <c r="E1239" s="51"/>
    </row>
    <row r="1240" spans="2:5" s="52" customFormat="1" ht="18.75">
      <c r="B1240" s="59"/>
      <c r="D1240" s="51"/>
      <c r="E1240" s="51"/>
    </row>
    <row r="1241" spans="2:5" s="52" customFormat="1" ht="18.75">
      <c r="B1241" s="59"/>
      <c r="D1241" s="51"/>
      <c r="E1241" s="51"/>
    </row>
    <row r="1242" spans="2:5" s="52" customFormat="1" ht="18.75">
      <c r="B1242" s="59"/>
      <c r="D1242" s="51"/>
      <c r="E1242" s="51"/>
    </row>
    <row r="1243" spans="2:5" s="52" customFormat="1" ht="18.75">
      <c r="B1243" s="59"/>
      <c r="D1243" s="51"/>
      <c r="E1243" s="51"/>
    </row>
    <row r="1244" spans="2:5" s="52" customFormat="1" ht="18.75">
      <c r="B1244" s="59"/>
      <c r="D1244" s="51"/>
      <c r="E1244" s="51"/>
    </row>
    <row r="1245" spans="2:5" s="52" customFormat="1" ht="18.75">
      <c r="B1245" s="59"/>
      <c r="D1245" s="51"/>
      <c r="E1245" s="51"/>
    </row>
    <row r="1246" spans="2:5" s="52" customFormat="1" ht="18.75">
      <c r="B1246" s="59"/>
      <c r="D1246" s="51"/>
      <c r="E1246" s="51"/>
    </row>
    <row r="1247" spans="2:5" s="52" customFormat="1" ht="18.75">
      <c r="B1247" s="59"/>
      <c r="D1247" s="51"/>
      <c r="E1247" s="51"/>
    </row>
    <row r="1248" spans="2:5" s="52" customFormat="1" ht="18.75">
      <c r="B1248" s="59"/>
      <c r="D1248" s="51"/>
      <c r="E1248" s="51"/>
    </row>
    <row r="1249" spans="2:5" s="52" customFormat="1" ht="18.75">
      <c r="B1249" s="59"/>
      <c r="D1249" s="51"/>
      <c r="E1249" s="51"/>
    </row>
    <row r="1250" spans="2:5" s="52" customFormat="1" ht="18.75">
      <c r="B1250" s="59"/>
      <c r="D1250" s="51"/>
      <c r="E1250" s="51"/>
    </row>
    <row r="1251" spans="2:5" s="52" customFormat="1" ht="18.75">
      <c r="B1251" s="59"/>
      <c r="D1251" s="51"/>
      <c r="E1251" s="51"/>
    </row>
    <row r="1252" spans="2:5" s="52" customFormat="1" ht="18.75">
      <c r="B1252" s="59"/>
      <c r="D1252" s="51"/>
      <c r="E1252" s="51"/>
    </row>
    <row r="1253" spans="2:5" s="52" customFormat="1" ht="18.75">
      <c r="B1253" s="59"/>
      <c r="D1253" s="51"/>
      <c r="E1253" s="51"/>
    </row>
    <row r="1254" spans="2:5" s="52" customFormat="1" ht="18.75">
      <c r="B1254" s="59"/>
      <c r="D1254" s="51"/>
      <c r="E1254" s="51"/>
    </row>
    <row r="1255" spans="2:5" s="52" customFormat="1" ht="18.75">
      <c r="B1255" s="59"/>
      <c r="D1255" s="51"/>
      <c r="E1255" s="51"/>
    </row>
    <row r="1256" spans="2:5" s="52" customFormat="1" ht="18.75">
      <c r="B1256" s="59"/>
      <c r="D1256" s="51"/>
      <c r="E1256" s="51"/>
    </row>
    <row r="1257" spans="2:5" s="52" customFormat="1" ht="18.75">
      <c r="B1257" s="59"/>
      <c r="D1257" s="51"/>
      <c r="E1257" s="51"/>
    </row>
    <row r="1258" spans="2:5" s="52" customFormat="1" ht="18.75">
      <c r="B1258" s="59"/>
      <c r="D1258" s="51"/>
      <c r="E1258" s="51"/>
    </row>
    <row r="1259" spans="2:5" s="52" customFormat="1" ht="18.75">
      <c r="B1259" s="59"/>
      <c r="D1259" s="51"/>
      <c r="E1259" s="51"/>
    </row>
    <row r="1260" spans="2:5" s="52" customFormat="1" ht="18.75">
      <c r="B1260" s="59"/>
      <c r="D1260" s="51"/>
      <c r="E1260" s="51"/>
    </row>
    <row r="1261" spans="2:5" s="52" customFormat="1" ht="18.75">
      <c r="B1261" s="59"/>
      <c r="D1261" s="51"/>
      <c r="E1261" s="51"/>
    </row>
    <row r="1262" spans="2:5" s="52" customFormat="1" ht="18.75">
      <c r="B1262" s="59"/>
      <c r="D1262" s="51"/>
      <c r="E1262" s="51"/>
    </row>
    <row r="1263" spans="2:5" s="52" customFormat="1" ht="18.75">
      <c r="B1263" s="59"/>
      <c r="D1263" s="51"/>
      <c r="E1263" s="51"/>
    </row>
    <row r="1264" spans="2:5" s="52" customFormat="1" ht="18.75">
      <c r="B1264" s="59"/>
      <c r="D1264" s="51"/>
      <c r="E1264" s="51"/>
    </row>
    <row r="1265" spans="2:5" s="52" customFormat="1" ht="18.75">
      <c r="B1265" s="59"/>
      <c r="D1265" s="51"/>
      <c r="E1265" s="51"/>
    </row>
    <row r="1266" spans="2:5" s="52" customFormat="1" ht="18.75">
      <c r="B1266" s="59"/>
      <c r="D1266" s="51"/>
      <c r="E1266" s="51"/>
    </row>
    <row r="1267" spans="2:5" s="52" customFormat="1" ht="18.75">
      <c r="B1267" s="59"/>
      <c r="D1267" s="51"/>
      <c r="E1267" s="51"/>
    </row>
    <row r="1268" spans="2:5" s="52" customFormat="1" ht="18.75">
      <c r="B1268" s="59"/>
      <c r="D1268" s="51"/>
      <c r="E1268" s="51"/>
    </row>
    <row r="1269" spans="2:5" s="52" customFormat="1" ht="18.75">
      <c r="B1269" s="59"/>
      <c r="D1269" s="51"/>
      <c r="E1269" s="51"/>
    </row>
    <row r="1270" spans="2:5" s="52" customFormat="1" ht="18.75">
      <c r="B1270" s="59"/>
      <c r="D1270" s="51"/>
      <c r="E1270" s="51"/>
    </row>
    <row r="1271" spans="2:5" s="52" customFormat="1" ht="18.75">
      <c r="B1271" s="59"/>
      <c r="D1271" s="51"/>
      <c r="E1271" s="51"/>
    </row>
    <row r="1272" spans="2:5" s="52" customFormat="1" ht="18.75">
      <c r="B1272" s="59"/>
      <c r="D1272" s="51"/>
      <c r="E1272" s="51"/>
    </row>
    <row r="1273" spans="2:5" s="52" customFormat="1" ht="18.75">
      <c r="B1273" s="59"/>
      <c r="D1273" s="51"/>
      <c r="E1273" s="51"/>
    </row>
    <row r="1274" spans="2:5" s="52" customFormat="1" ht="18.75">
      <c r="B1274" s="59"/>
      <c r="D1274" s="51"/>
      <c r="E1274" s="51"/>
    </row>
    <row r="1275" spans="2:5" s="52" customFormat="1" ht="18.75">
      <c r="B1275" s="59"/>
      <c r="D1275" s="51"/>
      <c r="E1275" s="51"/>
    </row>
    <row r="1276" spans="2:5" s="52" customFormat="1" ht="18.75">
      <c r="B1276" s="59"/>
      <c r="D1276" s="51"/>
      <c r="E1276" s="51"/>
    </row>
    <row r="1277" spans="2:5" s="52" customFormat="1" ht="18.75">
      <c r="B1277" s="59"/>
      <c r="D1277" s="51"/>
      <c r="E1277" s="51"/>
    </row>
    <row r="1278" spans="2:5" s="52" customFormat="1" ht="18.75">
      <c r="B1278" s="59"/>
      <c r="D1278" s="51"/>
      <c r="E1278" s="51"/>
    </row>
    <row r="1279" spans="2:5" s="52" customFormat="1" ht="18.75">
      <c r="B1279" s="59"/>
      <c r="D1279" s="51"/>
      <c r="E1279" s="51"/>
    </row>
    <row r="1280" spans="2:5" s="52" customFormat="1" ht="18.75">
      <c r="B1280" s="59"/>
      <c r="D1280" s="51"/>
      <c r="E1280" s="51"/>
    </row>
    <row r="1281" spans="2:5" s="52" customFormat="1" ht="18.75">
      <c r="B1281" s="59"/>
      <c r="D1281" s="51"/>
      <c r="E1281" s="51"/>
    </row>
    <row r="1282" spans="2:5" s="52" customFormat="1" ht="18.75">
      <c r="B1282" s="59"/>
      <c r="D1282" s="51"/>
      <c r="E1282" s="51"/>
    </row>
    <row r="1283" spans="2:5" s="52" customFormat="1" ht="18.75">
      <c r="B1283" s="59"/>
      <c r="D1283" s="51"/>
      <c r="E1283" s="51"/>
    </row>
    <row r="1284" spans="2:5" s="52" customFormat="1" ht="18.75">
      <c r="B1284" s="59"/>
      <c r="D1284" s="51"/>
      <c r="E1284" s="51"/>
    </row>
    <row r="1285" spans="2:5" s="52" customFormat="1" ht="18.75">
      <c r="B1285" s="59"/>
      <c r="D1285" s="51"/>
      <c r="E1285" s="51"/>
    </row>
    <row r="1286" spans="2:5" s="52" customFormat="1" ht="18.75">
      <c r="B1286" s="59"/>
      <c r="D1286" s="51"/>
      <c r="E1286" s="51"/>
    </row>
    <row r="1287" spans="2:5" s="52" customFormat="1" ht="18.75">
      <c r="B1287" s="59"/>
      <c r="D1287" s="51"/>
      <c r="E1287" s="51"/>
    </row>
    <row r="1288" spans="2:5" s="52" customFormat="1" ht="18.75">
      <c r="B1288" s="59"/>
      <c r="D1288" s="51"/>
      <c r="E1288" s="51"/>
    </row>
    <row r="1289" spans="2:5" s="52" customFormat="1" ht="18.75">
      <c r="B1289" s="59"/>
      <c r="D1289" s="51"/>
      <c r="E1289" s="51"/>
    </row>
    <row r="1290" spans="2:5" s="52" customFormat="1" ht="18.75">
      <c r="B1290" s="59"/>
      <c r="D1290" s="51"/>
      <c r="E1290" s="51"/>
    </row>
    <row r="1291" spans="2:5" s="52" customFormat="1" ht="18.75">
      <c r="B1291" s="59"/>
      <c r="D1291" s="51"/>
      <c r="E1291" s="51"/>
    </row>
    <row r="1292" spans="2:5" s="52" customFormat="1" ht="18.75">
      <c r="B1292" s="59"/>
      <c r="D1292" s="51"/>
      <c r="E1292" s="51"/>
    </row>
    <row r="1293" spans="2:5" s="52" customFormat="1" ht="18.75">
      <c r="B1293" s="59"/>
      <c r="D1293" s="51"/>
      <c r="E1293" s="51"/>
    </row>
    <row r="1294" spans="2:5" s="52" customFormat="1" ht="18.75">
      <c r="B1294" s="59"/>
      <c r="D1294" s="51"/>
      <c r="E1294" s="51"/>
    </row>
    <row r="1295" spans="2:5" s="52" customFormat="1" ht="18.75">
      <c r="B1295" s="59"/>
      <c r="D1295" s="51"/>
      <c r="E1295" s="51"/>
    </row>
    <row r="1296" spans="2:5" s="52" customFormat="1" ht="18.75">
      <c r="B1296" s="59"/>
      <c r="D1296" s="51"/>
      <c r="E1296" s="51"/>
    </row>
    <row r="1297" spans="2:5" s="52" customFormat="1" ht="18.75">
      <c r="B1297" s="59"/>
      <c r="D1297" s="51"/>
      <c r="E1297" s="51"/>
    </row>
    <row r="1298" spans="2:5" s="52" customFormat="1" ht="18.75">
      <c r="B1298" s="59"/>
      <c r="D1298" s="51"/>
      <c r="E1298" s="51"/>
    </row>
    <row r="1299" spans="2:5" s="52" customFormat="1" ht="18.75">
      <c r="B1299" s="59"/>
      <c r="D1299" s="51"/>
      <c r="E1299" s="51"/>
    </row>
    <row r="1300" spans="2:5" s="52" customFormat="1" ht="18.75">
      <c r="B1300" s="59"/>
      <c r="D1300" s="51"/>
      <c r="E1300" s="51"/>
    </row>
    <row r="1301" spans="2:5" s="52" customFormat="1" ht="18.75">
      <c r="B1301" s="59"/>
      <c r="D1301" s="51"/>
      <c r="E1301" s="51"/>
    </row>
    <row r="1302" spans="2:5" s="52" customFormat="1" ht="18.75">
      <c r="B1302" s="59"/>
      <c r="D1302" s="51"/>
      <c r="E1302" s="51"/>
    </row>
    <row r="1303" spans="2:5" s="52" customFormat="1" ht="18.75">
      <c r="B1303" s="59"/>
      <c r="D1303" s="51"/>
      <c r="E1303" s="51"/>
    </row>
    <row r="1304" spans="2:5" s="52" customFormat="1" ht="18.75">
      <c r="B1304" s="59"/>
      <c r="D1304" s="51"/>
      <c r="E1304" s="51"/>
    </row>
    <row r="1305" spans="2:5" s="52" customFormat="1" ht="18.75">
      <c r="B1305" s="59"/>
      <c r="D1305" s="51"/>
      <c r="E1305" s="51"/>
    </row>
    <row r="1306" spans="2:5" s="52" customFormat="1" ht="18.75">
      <c r="B1306" s="59"/>
      <c r="D1306" s="51"/>
      <c r="E1306" s="51"/>
    </row>
    <row r="1307" spans="2:5" s="52" customFormat="1" ht="18.75">
      <c r="B1307" s="59"/>
      <c r="D1307" s="51"/>
      <c r="E1307" s="51"/>
    </row>
    <row r="1308" spans="2:5" s="52" customFormat="1" ht="18.75">
      <c r="B1308" s="59"/>
      <c r="D1308" s="51"/>
      <c r="E1308" s="51"/>
    </row>
    <row r="1309" spans="2:5" s="52" customFormat="1" ht="18.75">
      <c r="B1309" s="59"/>
      <c r="D1309" s="51"/>
      <c r="E1309" s="51"/>
    </row>
    <row r="1310" spans="2:5" s="52" customFormat="1" ht="18.75">
      <c r="B1310" s="59"/>
      <c r="D1310" s="51"/>
      <c r="E1310" s="51"/>
    </row>
    <row r="1311" spans="2:5" s="52" customFormat="1" ht="18.75">
      <c r="B1311" s="59"/>
      <c r="D1311" s="51"/>
      <c r="E1311" s="51"/>
    </row>
    <row r="1312" spans="2:5" s="52" customFormat="1" ht="18.75">
      <c r="B1312" s="59"/>
      <c r="D1312" s="51"/>
      <c r="E1312" s="51"/>
    </row>
    <row r="1313" spans="2:5" s="52" customFormat="1" ht="18.75">
      <c r="B1313" s="59"/>
      <c r="D1313" s="51"/>
      <c r="E1313" s="51"/>
    </row>
    <row r="1314" spans="2:5" s="52" customFormat="1" ht="18.75">
      <c r="B1314" s="59"/>
      <c r="D1314" s="51"/>
      <c r="E1314" s="51"/>
    </row>
    <row r="1315" spans="2:5" s="52" customFormat="1" ht="18.75">
      <c r="B1315" s="59"/>
      <c r="D1315" s="51"/>
      <c r="E1315" s="51"/>
    </row>
    <row r="1316" spans="2:5" s="52" customFormat="1" ht="18.75">
      <c r="B1316" s="59"/>
      <c r="D1316" s="51"/>
      <c r="E1316" s="51"/>
    </row>
    <row r="1317" spans="2:5" s="52" customFormat="1" ht="18.75">
      <c r="B1317" s="59"/>
      <c r="D1317" s="51"/>
      <c r="E1317" s="51"/>
    </row>
    <row r="1318" spans="2:5" s="52" customFormat="1" ht="18.75">
      <c r="B1318" s="59"/>
      <c r="D1318" s="51"/>
      <c r="E1318" s="51"/>
    </row>
    <row r="1319" spans="2:5" s="52" customFormat="1" ht="18.75">
      <c r="B1319" s="59"/>
      <c r="D1319" s="51"/>
      <c r="E1319" s="51"/>
    </row>
    <row r="1320" spans="2:5" s="52" customFormat="1" ht="18.75">
      <c r="B1320" s="59"/>
      <c r="D1320" s="51"/>
      <c r="E1320" s="51"/>
    </row>
    <row r="1321" spans="2:5" s="52" customFormat="1" ht="18.75">
      <c r="B1321" s="59"/>
      <c r="D1321" s="51"/>
      <c r="E1321" s="51"/>
    </row>
    <row r="1322" spans="2:5" s="52" customFormat="1" ht="18.75">
      <c r="B1322" s="59"/>
      <c r="D1322" s="51"/>
      <c r="E1322" s="51"/>
    </row>
    <row r="1323" spans="2:5" s="52" customFormat="1" ht="18.75">
      <c r="B1323" s="59"/>
      <c r="D1323" s="51"/>
      <c r="E1323" s="51"/>
    </row>
    <row r="1324" spans="2:5" s="52" customFormat="1" ht="18.75">
      <c r="B1324" s="59"/>
      <c r="D1324" s="51"/>
      <c r="E1324" s="51"/>
    </row>
    <row r="1325" spans="2:5" s="52" customFormat="1" ht="18.75">
      <c r="B1325" s="59"/>
      <c r="D1325" s="51"/>
      <c r="E1325" s="51"/>
    </row>
    <row r="1326" spans="2:5" s="52" customFormat="1" ht="18.75">
      <c r="B1326" s="59"/>
      <c r="D1326" s="51"/>
      <c r="E1326" s="51"/>
    </row>
    <row r="1327" spans="2:5" s="52" customFormat="1" ht="18.75">
      <c r="B1327" s="59"/>
      <c r="D1327" s="51"/>
      <c r="E1327" s="51"/>
    </row>
    <row r="1328" spans="2:5" s="52" customFormat="1" ht="18.75">
      <c r="B1328" s="59"/>
      <c r="D1328" s="51"/>
      <c r="E1328" s="51"/>
    </row>
    <row r="1329" spans="2:5" s="52" customFormat="1" ht="18.75">
      <c r="B1329" s="59"/>
      <c r="D1329" s="51"/>
      <c r="E1329" s="51"/>
    </row>
    <row r="1330" spans="2:5" s="52" customFormat="1" ht="18.75">
      <c r="B1330" s="59"/>
      <c r="D1330" s="51"/>
      <c r="E1330" s="51"/>
    </row>
    <row r="1331" spans="2:5" s="52" customFormat="1" ht="18.75">
      <c r="B1331" s="59"/>
      <c r="D1331" s="51"/>
      <c r="E1331" s="51"/>
    </row>
    <row r="1332" spans="2:5" s="52" customFormat="1" ht="18.75">
      <c r="B1332" s="59"/>
      <c r="D1332" s="51"/>
      <c r="E1332" s="51"/>
    </row>
    <row r="1333" spans="2:5" s="52" customFormat="1" ht="18.75">
      <c r="B1333" s="59"/>
      <c r="D1333" s="51"/>
      <c r="E1333" s="51"/>
    </row>
    <row r="1334" spans="2:5" s="52" customFormat="1" ht="18.75">
      <c r="B1334" s="59"/>
      <c r="D1334" s="51"/>
      <c r="E1334" s="51"/>
    </row>
    <row r="1335" spans="2:5" s="52" customFormat="1" ht="18.75">
      <c r="B1335" s="59"/>
      <c r="D1335" s="51"/>
      <c r="E1335" s="51"/>
    </row>
    <row r="1336" spans="2:5" s="52" customFormat="1" ht="18.75">
      <c r="B1336" s="59"/>
      <c r="D1336" s="51"/>
      <c r="E1336" s="51"/>
    </row>
    <row r="1337" spans="2:5" s="52" customFormat="1" ht="18.75">
      <c r="B1337" s="59"/>
      <c r="D1337" s="51"/>
      <c r="E1337" s="51"/>
    </row>
    <row r="1338" spans="2:5" s="52" customFormat="1" ht="18.75">
      <c r="B1338" s="59"/>
      <c r="D1338" s="51"/>
      <c r="E1338" s="51"/>
    </row>
    <row r="1339" spans="2:5" s="52" customFormat="1" ht="18.75">
      <c r="B1339" s="59"/>
      <c r="D1339" s="51"/>
      <c r="E1339" s="51"/>
    </row>
    <row r="1340" spans="2:5" s="52" customFormat="1" ht="18.75">
      <c r="B1340" s="59"/>
      <c r="D1340" s="51"/>
      <c r="E1340" s="51"/>
    </row>
    <row r="1341" spans="2:5" s="52" customFormat="1" ht="18.75">
      <c r="B1341" s="59"/>
      <c r="D1341" s="51"/>
      <c r="E1341" s="51"/>
    </row>
    <row r="1342" spans="2:5" s="52" customFormat="1" ht="18.75">
      <c r="B1342" s="59"/>
      <c r="D1342" s="51"/>
      <c r="E1342" s="51"/>
    </row>
    <row r="1343" spans="2:5" s="52" customFormat="1" ht="18.75">
      <c r="B1343" s="59"/>
      <c r="D1343" s="51"/>
      <c r="E1343" s="51"/>
    </row>
    <row r="1344" spans="2:5" s="52" customFormat="1" ht="18.75">
      <c r="B1344" s="59"/>
      <c r="D1344" s="51"/>
      <c r="E1344" s="51"/>
    </row>
    <row r="1345" spans="2:5" s="52" customFormat="1" ht="18.75">
      <c r="B1345" s="59"/>
      <c r="D1345" s="51"/>
      <c r="E1345" s="51"/>
    </row>
    <row r="1346" spans="2:5" s="52" customFormat="1" ht="18.75">
      <c r="B1346" s="59"/>
      <c r="D1346" s="51"/>
      <c r="E1346" s="51"/>
    </row>
    <row r="1347" spans="2:5" s="52" customFormat="1" ht="18.75">
      <c r="B1347" s="59"/>
      <c r="D1347" s="51"/>
      <c r="E1347" s="51"/>
    </row>
    <row r="1348" spans="2:5" s="52" customFormat="1" ht="18.75">
      <c r="B1348" s="59"/>
      <c r="D1348" s="51"/>
      <c r="E1348" s="51"/>
    </row>
    <row r="1349" spans="2:5" s="52" customFormat="1" ht="18.75">
      <c r="B1349" s="59"/>
      <c r="D1349" s="51"/>
      <c r="E1349" s="51"/>
    </row>
    <row r="1350" spans="2:5" s="52" customFormat="1" ht="18.75">
      <c r="B1350" s="59"/>
      <c r="D1350" s="51"/>
      <c r="E1350" s="51"/>
    </row>
    <row r="1351" spans="2:5" s="52" customFormat="1" ht="18.75">
      <c r="B1351" s="59"/>
      <c r="D1351" s="51"/>
      <c r="E1351" s="51"/>
    </row>
    <row r="1352" spans="2:5" s="52" customFormat="1" ht="18.75">
      <c r="B1352" s="59"/>
      <c r="D1352" s="51"/>
      <c r="E1352" s="51"/>
    </row>
    <row r="1353" spans="2:5" s="52" customFormat="1" ht="18.75">
      <c r="B1353" s="59"/>
      <c r="D1353" s="51"/>
      <c r="E1353" s="51"/>
    </row>
    <row r="1354" spans="2:5" s="52" customFormat="1" ht="18.75">
      <c r="B1354" s="59"/>
      <c r="D1354" s="51"/>
      <c r="E1354" s="51"/>
    </row>
    <row r="1355" spans="2:5" s="52" customFormat="1" ht="18.75">
      <c r="B1355" s="59"/>
      <c r="D1355" s="51"/>
      <c r="E1355" s="51"/>
    </row>
    <row r="1356" spans="2:5" s="52" customFormat="1" ht="18.75">
      <c r="B1356" s="59"/>
      <c r="D1356" s="51"/>
      <c r="E1356" s="51"/>
    </row>
    <row r="1357" spans="2:5" s="52" customFormat="1" ht="18.75">
      <c r="B1357" s="59"/>
      <c r="D1357" s="51"/>
      <c r="E1357" s="51"/>
    </row>
    <row r="1358" spans="2:5" s="52" customFormat="1" ht="18.75">
      <c r="B1358" s="59"/>
      <c r="D1358" s="51"/>
      <c r="E1358" s="51"/>
    </row>
    <row r="1359" spans="2:5" s="52" customFormat="1" ht="18.75">
      <c r="B1359" s="59"/>
      <c r="D1359" s="51"/>
      <c r="E1359" s="51"/>
    </row>
    <row r="1360" spans="2:5" s="52" customFormat="1" ht="18.75">
      <c r="B1360" s="59"/>
      <c r="D1360" s="51"/>
      <c r="E1360" s="51"/>
    </row>
    <row r="1361" spans="2:5" s="52" customFormat="1" ht="18.75">
      <c r="B1361" s="59"/>
      <c r="D1361" s="51"/>
      <c r="E1361" s="51"/>
    </row>
    <row r="1362" spans="2:5" s="52" customFormat="1" ht="18.75">
      <c r="B1362" s="59"/>
      <c r="D1362" s="51"/>
      <c r="E1362" s="51"/>
    </row>
    <row r="1363" spans="2:5" s="52" customFormat="1" ht="18.75">
      <c r="B1363" s="59"/>
      <c r="D1363" s="51"/>
      <c r="E1363" s="51"/>
    </row>
    <row r="1364" spans="2:5" s="52" customFormat="1" ht="18.75">
      <c r="B1364" s="59"/>
      <c r="D1364" s="51"/>
      <c r="E1364" s="51"/>
    </row>
    <row r="1365" spans="2:5" s="52" customFormat="1" ht="18.75">
      <c r="B1365" s="59"/>
      <c r="D1365" s="51"/>
      <c r="E1365" s="51"/>
    </row>
    <row r="1366" spans="2:5" s="52" customFormat="1" ht="18.75">
      <c r="B1366" s="59"/>
      <c r="D1366" s="51"/>
      <c r="E1366" s="51"/>
    </row>
    <row r="1367" spans="2:5" s="52" customFormat="1" ht="18.75">
      <c r="B1367" s="59"/>
      <c r="D1367" s="51"/>
      <c r="E1367" s="51"/>
    </row>
    <row r="1368" spans="2:5" s="52" customFormat="1" ht="18.75">
      <c r="B1368" s="59"/>
      <c r="D1368" s="51"/>
      <c r="E1368" s="51"/>
    </row>
    <row r="1369" spans="2:5" s="52" customFormat="1" ht="18.75">
      <c r="B1369" s="59"/>
      <c r="D1369" s="51"/>
      <c r="E1369" s="51"/>
    </row>
    <row r="1370" spans="2:5" s="52" customFormat="1" ht="18.75">
      <c r="B1370" s="59"/>
      <c r="D1370" s="51"/>
      <c r="E1370" s="51"/>
    </row>
    <row r="1371" spans="2:5" s="52" customFormat="1" ht="18.75">
      <c r="B1371" s="59"/>
      <c r="D1371" s="51"/>
      <c r="E1371" s="51"/>
    </row>
    <row r="1372" spans="2:5" s="52" customFormat="1" ht="18.75">
      <c r="B1372" s="59"/>
      <c r="D1372" s="51"/>
      <c r="E1372" s="51"/>
    </row>
    <row r="1373" spans="2:5" s="52" customFormat="1" ht="18.75">
      <c r="B1373" s="59"/>
      <c r="D1373" s="51"/>
      <c r="E1373" s="51"/>
    </row>
    <row r="1374" spans="2:5" s="52" customFormat="1" ht="18.75">
      <c r="B1374" s="59"/>
      <c r="D1374" s="51"/>
      <c r="E1374" s="51"/>
    </row>
    <row r="1375" spans="2:5" s="52" customFormat="1" ht="18.75">
      <c r="B1375" s="59"/>
      <c r="D1375" s="51"/>
      <c r="E1375" s="51"/>
    </row>
    <row r="1376" spans="2:5" s="52" customFormat="1" ht="18.75">
      <c r="B1376" s="59"/>
      <c r="D1376" s="51"/>
      <c r="E1376" s="51"/>
    </row>
    <row r="1377" spans="2:5" s="52" customFormat="1" ht="18.75">
      <c r="B1377" s="59"/>
      <c r="D1377" s="51"/>
      <c r="E1377" s="51"/>
    </row>
    <row r="1378" spans="2:5" s="52" customFormat="1" ht="18.75">
      <c r="B1378" s="59"/>
      <c r="D1378" s="51"/>
      <c r="E1378" s="51"/>
    </row>
    <row r="1379" spans="2:5" s="52" customFormat="1" ht="18.75">
      <c r="B1379" s="59"/>
      <c r="D1379" s="51"/>
      <c r="E1379" s="51"/>
    </row>
    <row r="1380" spans="2:5" s="52" customFormat="1" ht="18.75">
      <c r="B1380" s="59"/>
      <c r="D1380" s="51"/>
      <c r="E1380" s="51"/>
    </row>
    <row r="1381" spans="2:5" s="52" customFormat="1" ht="18.75">
      <c r="B1381" s="59"/>
      <c r="D1381" s="51"/>
      <c r="E1381" s="51"/>
    </row>
    <row r="1382" spans="2:5" s="52" customFormat="1" ht="18.75">
      <c r="B1382" s="59"/>
      <c r="D1382" s="51"/>
      <c r="E1382" s="51"/>
    </row>
    <row r="1383" spans="2:5" s="52" customFormat="1" ht="18.75">
      <c r="B1383" s="59"/>
      <c r="D1383" s="51"/>
      <c r="E1383" s="51"/>
    </row>
    <row r="1384" spans="2:5" s="52" customFormat="1" ht="18.75">
      <c r="B1384" s="59"/>
      <c r="D1384" s="51"/>
      <c r="E1384" s="51"/>
    </row>
    <row r="1385" spans="2:5" s="52" customFormat="1" ht="18.75">
      <c r="B1385" s="59"/>
      <c r="D1385" s="51"/>
      <c r="E1385" s="51"/>
    </row>
    <row r="1386" spans="2:5" s="52" customFormat="1" ht="18.75">
      <c r="B1386" s="59"/>
      <c r="D1386" s="51"/>
      <c r="E1386" s="51"/>
    </row>
    <row r="1387" spans="2:5" s="52" customFormat="1" ht="18.75">
      <c r="B1387" s="59"/>
      <c r="D1387" s="51"/>
      <c r="E1387" s="51"/>
    </row>
    <row r="1388" spans="2:5" s="52" customFormat="1" ht="18.75">
      <c r="B1388" s="59"/>
      <c r="D1388" s="51"/>
      <c r="E1388" s="51"/>
    </row>
    <row r="1389" spans="2:5" s="52" customFormat="1" ht="18.75">
      <c r="B1389" s="59"/>
      <c r="D1389" s="51"/>
      <c r="E1389" s="51"/>
    </row>
    <row r="1390" spans="2:5" s="52" customFormat="1" ht="18.75">
      <c r="B1390" s="59"/>
      <c r="D1390" s="51"/>
      <c r="E1390" s="51"/>
    </row>
    <row r="1391" spans="2:5" s="52" customFormat="1" ht="18.75">
      <c r="B1391" s="59"/>
      <c r="D1391" s="51"/>
      <c r="E1391" s="51"/>
    </row>
    <row r="1392" spans="2:5" s="52" customFormat="1" ht="18.75">
      <c r="B1392" s="59"/>
      <c r="D1392" s="51"/>
      <c r="E1392" s="51"/>
    </row>
    <row r="1393" spans="11:13" ht="18.75">
      <c r="K1393" s="52"/>
      <c r="L1393" s="52"/>
      <c r="M1393" s="52"/>
    </row>
  </sheetData>
  <sheetProtection password="CF42" sheet="1" selectLockedCells="1" autoFilter="0"/>
  <mergeCells count="72">
    <mergeCell ref="N7:R7"/>
    <mergeCell ref="Q18:Q20"/>
    <mergeCell ref="N8:R9"/>
    <mergeCell ref="B7:F7"/>
    <mergeCell ref="B12:C12"/>
    <mergeCell ref="B13:C13"/>
    <mergeCell ref="B14:C14"/>
    <mergeCell ref="C18:C20"/>
    <mergeCell ref="B8:F9"/>
    <mergeCell ref="D14:R14"/>
    <mergeCell ref="P18:P20"/>
    <mergeCell ref="L18:M19"/>
    <mergeCell ref="D15:R15"/>
    <mergeCell ref="B11:C11"/>
    <mergeCell ref="R18:R20"/>
    <mergeCell ref="G7:J7"/>
    <mergeCell ref="D12:R12"/>
    <mergeCell ref="D13:R13"/>
    <mergeCell ref="G8:J9"/>
    <mergeCell ref="D18:D20"/>
    <mergeCell ref="N54:O55"/>
    <mergeCell ref="C54:C56"/>
    <mergeCell ref="B18:B20"/>
    <mergeCell ref="F18:K18"/>
    <mergeCell ref="J19:K19"/>
    <mergeCell ref="E18:E20"/>
    <mergeCell ref="G133:J133"/>
    <mergeCell ref="E131:J131"/>
    <mergeCell ref="R54:R56"/>
    <mergeCell ref="Q54:Q56"/>
    <mergeCell ref="P133:Q133"/>
    <mergeCell ref="N131:O131"/>
    <mergeCell ref="E132:J132"/>
    <mergeCell ref="R105:R107"/>
    <mergeCell ref="N132:O132"/>
    <mergeCell ref="H106:I106"/>
    <mergeCell ref="E129:J129"/>
    <mergeCell ref="E128:J128"/>
    <mergeCell ref="N128:O128"/>
    <mergeCell ref="L105:M106"/>
    <mergeCell ref="C17:E17"/>
    <mergeCell ref="H19:I19"/>
    <mergeCell ref="J106:K106"/>
    <mergeCell ref="H55:I55"/>
    <mergeCell ref="J55:K55"/>
    <mergeCell ref="C105:C107"/>
    <mergeCell ref="O1:R1"/>
    <mergeCell ref="G5:J5"/>
    <mergeCell ref="E130:J130"/>
    <mergeCell ref="N130:O130"/>
    <mergeCell ref="N127:O127"/>
    <mergeCell ref="N105:O106"/>
    <mergeCell ref="P105:P107"/>
    <mergeCell ref="Q105:Q107"/>
    <mergeCell ref="N129:O129"/>
    <mergeCell ref="E127:J127"/>
    <mergeCell ref="F19:G19"/>
    <mergeCell ref="F106:G106"/>
    <mergeCell ref="D54:D56"/>
    <mergeCell ref="B3:R3"/>
    <mergeCell ref="B4:R4"/>
    <mergeCell ref="E105:E107"/>
    <mergeCell ref="B54:B56"/>
    <mergeCell ref="N18:O19"/>
    <mergeCell ref="P54:P56"/>
    <mergeCell ref="E54:E56"/>
    <mergeCell ref="L54:M55"/>
    <mergeCell ref="F54:K54"/>
    <mergeCell ref="F105:K105"/>
    <mergeCell ref="B105:B107"/>
    <mergeCell ref="D105:D107"/>
    <mergeCell ref="F55:G55"/>
  </mergeCells>
  <conditionalFormatting sqref="O104:U104 F52:O52 F103:O103 T103:U103 F116:U116 F95:U96 F80:J80 F101:F102 N101:N102 L101:L102 H101:H102 F92:I94 N92:R94 F91:J91 N91 L91 F86:I88 F85:P85 F90:I90 F83:J84 L83:L84 N83:N84 P84:Q84 F82:R82 F81:I81 P80:R80 N80 L80 J101:J102 S97:U102 S118:U123 U58 T53:U57 F126:U126 S105:U115 T59:U94 F117:H119 L117:L119 N117:O117 R117:U117 F124:U124 F58:P58">
    <cfRule type="cellIs" priority="216" dxfId="112" operator="equal">
      <formula>0</formula>
    </cfRule>
  </conditionalFormatting>
  <conditionalFormatting sqref="F96:Q96 H95:H96 L95:M96 F95:P95 P53:U53 R80 I52 S103:U103 T95:U102 R82 P58 U58 S54:U57 T104:U124 S59:U94 S58">
    <cfRule type="containsErrors" priority="215" dxfId="113">
      <formula>ISERROR(F52)</formula>
    </cfRule>
  </conditionalFormatting>
  <conditionalFormatting sqref="F117:H119 F116:Q116 N117:O117 L117:L119 R117 F124:Q124">
    <cfRule type="containsErrors" priority="214" dxfId="112">
      <formula>ISERROR(F116)</formula>
    </cfRule>
  </conditionalFormatting>
  <conditionalFormatting sqref="F58:P58">
    <cfRule type="containsText" priority="213" dxfId="114" operator="containsText" stopIfTrue="1" text="ПОМИЛКА">
      <formula>NOT(ISERROR(SEARCH("ПОМИЛКА",F58)))</formula>
    </cfRule>
  </conditionalFormatting>
  <conditionalFormatting sqref="G133:I133">
    <cfRule type="expression" priority="212" dxfId="115" stopIfTrue="1">
      <formula>LEN(TRIM(G133))&gt;0</formula>
    </cfRule>
  </conditionalFormatting>
  <conditionalFormatting sqref="W25:W52">
    <cfRule type="cellIs" priority="204" dxfId="116" operator="notEqual" stopIfTrue="1">
      <formula>0</formula>
    </cfRule>
  </conditionalFormatting>
  <conditionalFormatting sqref="AE25:AE52 AE58:AE85">
    <cfRule type="cellIs" priority="198" dxfId="117" operator="notEqual" stopIfTrue="1">
      <formula>0</formula>
    </cfRule>
  </conditionalFormatting>
  <conditionalFormatting sqref="W24">
    <cfRule type="cellIs" priority="190" dxfId="116" operator="notEqual" stopIfTrue="1">
      <formula>0</formula>
    </cfRule>
  </conditionalFormatting>
  <conditionalFormatting sqref="AE86:AE91">
    <cfRule type="cellIs" priority="189" dxfId="117" operator="notEqual" stopIfTrue="1">
      <formula>0</formula>
    </cfRule>
  </conditionalFormatting>
  <conditionalFormatting sqref="P92">
    <cfRule type="containsErrors" priority="187" dxfId="113">
      <formula>ISERROR(P92)</formula>
    </cfRule>
  </conditionalFormatting>
  <conditionalFormatting sqref="F82 J82">
    <cfRule type="containsErrors" priority="182" dxfId="118" stopIfTrue="1">
      <formula>ISERROR(F82)</formula>
    </cfRule>
  </conditionalFormatting>
  <conditionalFormatting sqref="F80">
    <cfRule type="containsErrors" priority="180" dxfId="118" stopIfTrue="1">
      <formula>ISERROR(F80)</formula>
    </cfRule>
  </conditionalFormatting>
  <conditionalFormatting sqref="N80">
    <cfRule type="containsErrors" priority="179" dxfId="118" stopIfTrue="1">
      <formula>ISERROR(N80)</formula>
    </cfRule>
  </conditionalFormatting>
  <conditionalFormatting sqref="F86">
    <cfRule type="containsErrors" priority="178" dxfId="118" stopIfTrue="1">
      <formula>ISERROR(F86)</formula>
    </cfRule>
  </conditionalFormatting>
  <conditionalFormatting sqref="F87">
    <cfRule type="containsErrors" priority="177" dxfId="118" stopIfTrue="1">
      <formula>ISERROR(F87)</formula>
    </cfRule>
  </conditionalFormatting>
  <conditionalFormatting sqref="F91">
    <cfRule type="containsErrors" priority="175" dxfId="118" stopIfTrue="1">
      <formula>ISERROR(F91)</formula>
    </cfRule>
  </conditionalFormatting>
  <conditionalFormatting sqref="N91">
    <cfRule type="containsErrors" priority="174" dxfId="118" stopIfTrue="1">
      <formula>ISERROR(N91)</formula>
    </cfRule>
  </conditionalFormatting>
  <conditionalFormatting sqref="N91">
    <cfRule type="containsErrors" priority="171" dxfId="118" stopIfTrue="1">
      <formula>ISERROR(N91)</formula>
    </cfRule>
  </conditionalFormatting>
  <conditionalFormatting sqref="N91">
    <cfRule type="containsErrors" priority="170" dxfId="113">
      <formula>ISERROR(N91)</formula>
    </cfRule>
  </conditionalFormatting>
  <conditionalFormatting sqref="N91">
    <cfRule type="containsErrors" priority="167" dxfId="113">
      <formula>ISERROR(N91)</formula>
    </cfRule>
  </conditionalFormatting>
  <conditionalFormatting sqref="N80">
    <cfRule type="containsErrors" priority="166" dxfId="113">
      <formula>ISERROR(N80)</formula>
    </cfRule>
  </conditionalFormatting>
  <conditionalFormatting sqref="J80">
    <cfRule type="containsErrors" priority="165" dxfId="118" stopIfTrue="1">
      <formula>ISERROR(J80)</formula>
    </cfRule>
  </conditionalFormatting>
  <conditionalFormatting sqref="J91">
    <cfRule type="containsErrors" priority="161" dxfId="118" stopIfTrue="1">
      <formula>ISERROR(J91)</formula>
    </cfRule>
  </conditionalFormatting>
  <conditionalFormatting sqref="G82:I82">
    <cfRule type="containsErrors" priority="158" dxfId="118" stopIfTrue="1">
      <formula>ISERROR(G82)</formula>
    </cfRule>
  </conditionalFormatting>
  <conditionalFormatting sqref="K82:M82">
    <cfRule type="containsErrors" priority="157" dxfId="118" stopIfTrue="1">
      <formula>ISERROR(K82)</formula>
    </cfRule>
  </conditionalFormatting>
  <conditionalFormatting sqref="L82:M82">
    <cfRule type="containsErrors" priority="156" dxfId="118" stopIfTrue="1">
      <formula>ISERROR(L82)</formula>
    </cfRule>
  </conditionalFormatting>
  <conditionalFormatting sqref="L80 H80">
    <cfRule type="containsErrors" priority="155" dxfId="118" stopIfTrue="1">
      <formula>ISERROR(H80)</formula>
    </cfRule>
  </conditionalFormatting>
  <conditionalFormatting sqref="H86">
    <cfRule type="containsErrors" priority="154" dxfId="118" stopIfTrue="1">
      <formula>ISERROR(H86)</formula>
    </cfRule>
  </conditionalFormatting>
  <conditionalFormatting sqref="H87">
    <cfRule type="containsErrors" priority="153" dxfId="118" stopIfTrue="1">
      <formula>ISERROR(H87)</formula>
    </cfRule>
  </conditionalFormatting>
  <conditionalFormatting sqref="H91">
    <cfRule type="containsErrors" priority="151" dxfId="118" stopIfTrue="1">
      <formula>ISERROR(H91)</formula>
    </cfRule>
  </conditionalFormatting>
  <conditionalFormatting sqref="L91">
    <cfRule type="containsErrors" priority="147" dxfId="118" stopIfTrue="1">
      <formula>ISERROR(L91)</formula>
    </cfRule>
  </conditionalFormatting>
  <conditionalFormatting sqref="N83">
    <cfRule type="containsErrors" priority="145" dxfId="118" stopIfTrue="1">
      <formula>ISERROR(N83)</formula>
    </cfRule>
  </conditionalFormatting>
  <conditionalFormatting sqref="N83">
    <cfRule type="containsErrors" priority="144" dxfId="113">
      <formula>ISERROR(N83)</formula>
    </cfRule>
  </conditionalFormatting>
  <conditionalFormatting sqref="N91">
    <cfRule type="containsErrors" priority="143" dxfId="118" stopIfTrue="1">
      <formula>ISERROR(N91)</formula>
    </cfRule>
  </conditionalFormatting>
  <conditionalFormatting sqref="N91">
    <cfRule type="containsErrors" priority="142" dxfId="113">
      <formula>ISERROR(N91)</formula>
    </cfRule>
  </conditionalFormatting>
  <conditionalFormatting sqref="J91">
    <cfRule type="containsErrors" priority="129" dxfId="118" stopIfTrue="1">
      <formula>ISERROR(J91)</formula>
    </cfRule>
  </conditionalFormatting>
  <conditionalFormatting sqref="J91">
    <cfRule type="containsErrors" priority="128" dxfId="118" stopIfTrue="1">
      <formula>ISERROR(J91)</formula>
    </cfRule>
  </conditionalFormatting>
  <conditionalFormatting sqref="N91">
    <cfRule type="containsErrors" priority="127" dxfId="118" stopIfTrue="1">
      <formula>ISERROR(N91)</formula>
    </cfRule>
  </conditionalFormatting>
  <conditionalFormatting sqref="N91">
    <cfRule type="containsErrors" priority="126" dxfId="113">
      <formula>ISERROR(N91)</formula>
    </cfRule>
  </conditionalFormatting>
  <conditionalFormatting sqref="N95:O95">
    <cfRule type="containsText" priority="125" dxfId="114" operator="containsText" stopIfTrue="1" text="ПОМИЛКА">
      <formula>NOT(ISERROR(SEARCH("ПОМИЛКА",N95)))</formula>
    </cfRule>
  </conditionalFormatting>
  <conditionalFormatting sqref="P94">
    <cfRule type="containsErrors" priority="118" dxfId="113">
      <formula>ISERROR(P94)</formula>
    </cfRule>
  </conditionalFormatting>
  <conditionalFormatting sqref="P92">
    <cfRule type="containsErrors" priority="117" dxfId="113">
      <formula>ISERROR(P92)</formula>
    </cfRule>
  </conditionalFormatting>
  <conditionalFormatting sqref="F91">
    <cfRule type="containsErrors" priority="114" dxfId="118" stopIfTrue="1">
      <formula>ISERROR(F91)</formula>
    </cfRule>
  </conditionalFormatting>
  <conditionalFormatting sqref="G91:I91">
    <cfRule type="containsErrors" priority="113" dxfId="118" stopIfTrue="1">
      <formula>ISERROR(G91)</formula>
    </cfRule>
  </conditionalFormatting>
  <conditionalFormatting sqref="F81">
    <cfRule type="containsErrors" priority="112" dxfId="118" stopIfTrue="1">
      <formula>ISERROR(F81)</formula>
    </cfRule>
  </conditionalFormatting>
  <conditionalFormatting sqref="H81">
    <cfRule type="containsErrors" priority="111" dxfId="118" stopIfTrue="1">
      <formula>ISERROR(H81)</formula>
    </cfRule>
  </conditionalFormatting>
  <conditionalFormatting sqref="F83">
    <cfRule type="containsErrors" priority="110" dxfId="118" stopIfTrue="1">
      <formula>ISERROR(F83)</formula>
    </cfRule>
  </conditionalFormatting>
  <conditionalFormatting sqref="G83:I83">
    <cfRule type="containsErrors" priority="109" dxfId="118" stopIfTrue="1">
      <formula>ISERROR(G83)</formula>
    </cfRule>
  </conditionalFormatting>
  <conditionalFormatting sqref="J83">
    <cfRule type="containsErrors" priority="108" dxfId="118" stopIfTrue="1">
      <formula>ISERROR(J83)</formula>
    </cfRule>
  </conditionalFormatting>
  <conditionalFormatting sqref="L83">
    <cfRule type="containsErrors" priority="107" dxfId="118" stopIfTrue="1">
      <formula>ISERROR(L83)</formula>
    </cfRule>
  </conditionalFormatting>
  <conditionalFormatting sqref="N83">
    <cfRule type="containsErrors" priority="106" dxfId="118" stopIfTrue="1">
      <formula>ISERROR(N83)</formula>
    </cfRule>
  </conditionalFormatting>
  <conditionalFormatting sqref="F86:F88">
    <cfRule type="containsErrors" priority="105" dxfId="118" stopIfTrue="1">
      <formula>ISERROR(F86)</formula>
    </cfRule>
  </conditionalFormatting>
  <conditionalFormatting sqref="H86:H88">
    <cfRule type="containsErrors" priority="104" dxfId="118" stopIfTrue="1">
      <formula>ISERROR(H86)</formula>
    </cfRule>
  </conditionalFormatting>
  <conditionalFormatting sqref="F90">
    <cfRule type="containsErrors" priority="90" dxfId="118" stopIfTrue="1">
      <formula>ISERROR(F90)</formula>
    </cfRule>
  </conditionalFormatting>
  <conditionalFormatting sqref="H90">
    <cfRule type="containsErrors" priority="89" dxfId="118" stopIfTrue="1">
      <formula>ISERROR(H90)</formula>
    </cfRule>
  </conditionalFormatting>
  <conditionalFormatting sqref="P52">
    <cfRule type="cellIs" priority="75" dxfId="112" operator="equal">
      <formula>0</formula>
    </cfRule>
  </conditionalFormatting>
  <conditionalFormatting sqref="P52">
    <cfRule type="containsErrors" priority="74" dxfId="113">
      <formula>ISERROR(P52)</formula>
    </cfRule>
  </conditionalFormatting>
  <conditionalFormatting sqref="P103">
    <cfRule type="cellIs" priority="73" dxfId="112" operator="equal">
      <formula>0</formula>
    </cfRule>
  </conditionalFormatting>
  <conditionalFormatting sqref="P103">
    <cfRule type="containsErrors" priority="72" dxfId="113">
      <formula>ISERROR(P103)</formula>
    </cfRule>
  </conditionalFormatting>
  <conditionalFormatting sqref="L91">
    <cfRule type="containsErrors" priority="70" dxfId="118" stopIfTrue="1">
      <formula>ISERROR(L91)</formula>
    </cfRule>
  </conditionalFormatting>
  <conditionalFormatting sqref="L91">
    <cfRule type="containsErrors" priority="69" dxfId="118" stopIfTrue="1">
      <formula>ISERROR(L91)</formula>
    </cfRule>
  </conditionalFormatting>
  <conditionalFormatting sqref="L91">
    <cfRule type="containsErrors" priority="68" dxfId="118" stopIfTrue="1">
      <formula>ISERROR(L91)</formula>
    </cfRule>
  </conditionalFormatting>
  <conditionalFormatting sqref="S125:U125">
    <cfRule type="cellIs" priority="66" dxfId="112" operator="equal">
      <formula>0</formula>
    </cfRule>
  </conditionalFormatting>
  <conditionalFormatting sqref="T125:U125">
    <cfRule type="containsErrors" priority="65" dxfId="113">
      <formula>ISERROR(T125)</formula>
    </cfRule>
  </conditionalFormatting>
  <conditionalFormatting sqref="F120">
    <cfRule type="cellIs" priority="61" dxfId="112" operator="equal">
      <formula>0</formula>
    </cfRule>
  </conditionalFormatting>
  <conditionalFormatting sqref="F120">
    <cfRule type="containsErrors" priority="60" dxfId="112">
      <formula>ISERROR(F120)</formula>
    </cfRule>
  </conditionalFormatting>
  <conditionalFormatting sqref="G120">
    <cfRule type="cellIs" priority="57" dxfId="112" operator="equal">
      <formula>0</formula>
    </cfRule>
  </conditionalFormatting>
  <conditionalFormatting sqref="G120">
    <cfRule type="containsErrors" priority="56" dxfId="112">
      <formula>ISERROR(G120)</formula>
    </cfRule>
  </conditionalFormatting>
  <conditionalFormatting sqref="H120">
    <cfRule type="cellIs" priority="55" dxfId="112" operator="equal">
      <formula>0</formula>
    </cfRule>
  </conditionalFormatting>
  <conditionalFormatting sqref="H120">
    <cfRule type="containsErrors" priority="54" dxfId="112">
      <formula>ISERROR(H120)</formula>
    </cfRule>
  </conditionalFormatting>
  <conditionalFormatting sqref="I120">
    <cfRule type="cellIs" priority="51" dxfId="112" operator="equal">
      <formula>0</formula>
    </cfRule>
  </conditionalFormatting>
  <conditionalFormatting sqref="I120">
    <cfRule type="containsErrors" priority="50" dxfId="112">
      <formula>ISERROR(I120)</formula>
    </cfRule>
  </conditionalFormatting>
  <conditionalFormatting sqref="J120:K120">
    <cfRule type="cellIs" priority="49" dxfId="112" operator="equal">
      <formula>0</formula>
    </cfRule>
  </conditionalFormatting>
  <conditionalFormatting sqref="J120:K120">
    <cfRule type="containsErrors" priority="48" dxfId="112">
      <formula>ISERROR(J120)</formula>
    </cfRule>
  </conditionalFormatting>
  <conditionalFormatting sqref="L120">
    <cfRule type="cellIs" priority="45" dxfId="112" operator="equal">
      <formula>0</formula>
    </cfRule>
  </conditionalFormatting>
  <conditionalFormatting sqref="L120">
    <cfRule type="containsErrors" priority="44" dxfId="112">
      <formula>ISERROR(L120)</formula>
    </cfRule>
  </conditionalFormatting>
  <conditionalFormatting sqref="M120">
    <cfRule type="cellIs" priority="43" dxfId="112" operator="equal">
      <formula>0</formula>
    </cfRule>
  </conditionalFormatting>
  <conditionalFormatting sqref="M120">
    <cfRule type="containsErrors" priority="42" dxfId="112">
      <formula>ISERROR(M120)</formula>
    </cfRule>
  </conditionalFormatting>
  <conditionalFormatting sqref="I117:I119">
    <cfRule type="cellIs" priority="35" dxfId="112" operator="equal">
      <formula>0</formula>
    </cfRule>
  </conditionalFormatting>
  <conditionalFormatting sqref="I117:I119">
    <cfRule type="containsErrors" priority="34" dxfId="112">
      <formula>ISERROR(I117)</formula>
    </cfRule>
  </conditionalFormatting>
  <conditionalFormatting sqref="S32">
    <cfRule type="containsText" priority="33" dxfId="119" operator="containsText" text="Заповніть">
      <formula>NOT(ISERROR(SEARCH("Заповніть",S32)))</formula>
    </cfRule>
  </conditionalFormatting>
  <conditionalFormatting sqref="S38">
    <cfRule type="containsText" priority="32" dxfId="119" operator="containsText" text="Заповніть">
      <formula>NOT(ISERROR(SEARCH("Заповніть",S38)))</formula>
    </cfRule>
  </conditionalFormatting>
  <conditionalFormatting sqref="S44">
    <cfRule type="containsText" priority="31" dxfId="119" operator="containsText" text="Заповніть">
      <formula>NOT(ISERROR(SEARCH("Заповніть",S44)))</formula>
    </cfRule>
  </conditionalFormatting>
  <conditionalFormatting sqref="S50">
    <cfRule type="containsText" priority="29" dxfId="119" operator="containsText" text="Заповніть">
      <formula>NOT(ISERROR(SEARCH("Заповніть",S50)))</formula>
    </cfRule>
  </conditionalFormatting>
  <conditionalFormatting sqref="N120">
    <cfRule type="cellIs" priority="28" dxfId="112" operator="equal">
      <formula>0</formula>
    </cfRule>
  </conditionalFormatting>
  <conditionalFormatting sqref="N120">
    <cfRule type="containsErrors" priority="27" dxfId="112">
      <formula>ISERROR(N120)</formula>
    </cfRule>
  </conditionalFormatting>
  <conditionalFormatting sqref="O120">
    <cfRule type="cellIs" priority="26" dxfId="112" operator="equal">
      <formula>0</formula>
    </cfRule>
  </conditionalFormatting>
  <conditionalFormatting sqref="O120">
    <cfRule type="containsErrors" priority="25" dxfId="112">
      <formula>ISERROR(O120)</formula>
    </cfRule>
  </conditionalFormatting>
  <conditionalFormatting sqref="Q117:Q119">
    <cfRule type="cellIs" priority="12" dxfId="112" operator="equal">
      <formula>0</formula>
    </cfRule>
  </conditionalFormatting>
  <conditionalFormatting sqref="Q117:Q119">
    <cfRule type="containsErrors" priority="11" dxfId="112">
      <formula>ISERROR(Q117)</formula>
    </cfRule>
  </conditionalFormatting>
  <conditionalFormatting sqref="R120">
    <cfRule type="cellIs" priority="22" dxfId="112" operator="equal">
      <formula>0</formula>
    </cfRule>
  </conditionalFormatting>
  <conditionalFormatting sqref="R120">
    <cfRule type="containsErrors" priority="21" dxfId="112">
      <formula>ISERROR(R120)</formula>
    </cfRule>
  </conditionalFormatting>
  <conditionalFormatting sqref="J117:J119">
    <cfRule type="cellIs" priority="20" dxfId="112" operator="equal">
      <formula>0</formula>
    </cfRule>
  </conditionalFormatting>
  <conditionalFormatting sqref="J117:J119">
    <cfRule type="containsErrors" priority="19" dxfId="112">
      <formula>ISERROR(J117)</formula>
    </cfRule>
  </conditionalFormatting>
  <conditionalFormatting sqref="K117:K119">
    <cfRule type="cellIs" priority="18" dxfId="112" operator="equal">
      <formula>0</formula>
    </cfRule>
  </conditionalFormatting>
  <conditionalFormatting sqref="K117:K119">
    <cfRule type="containsErrors" priority="17" dxfId="112">
      <formula>ISERROR(K117)</formula>
    </cfRule>
  </conditionalFormatting>
  <conditionalFormatting sqref="M117:M119">
    <cfRule type="cellIs" priority="16" dxfId="112" operator="equal">
      <formula>0</formula>
    </cfRule>
  </conditionalFormatting>
  <conditionalFormatting sqref="M117:M119">
    <cfRule type="containsErrors" priority="15" dxfId="112">
      <formula>ISERROR(M117)</formula>
    </cfRule>
  </conditionalFormatting>
  <conditionalFormatting sqref="P117:P119">
    <cfRule type="cellIs" priority="14" dxfId="112" operator="equal">
      <formula>0</formula>
    </cfRule>
  </conditionalFormatting>
  <conditionalFormatting sqref="P117:P119">
    <cfRule type="containsErrors" priority="13" dxfId="112">
      <formula>ISERROR(P117)</formula>
    </cfRule>
  </conditionalFormatting>
  <conditionalFormatting sqref="F76">
    <cfRule type="cellIs" priority="10" dxfId="112" operator="equal">
      <formula>0</formula>
    </cfRule>
  </conditionalFormatting>
  <conditionalFormatting sqref="F76">
    <cfRule type="containsErrors" priority="9" dxfId="118" stopIfTrue="1">
      <formula>ISERROR(F76)</formula>
    </cfRule>
  </conditionalFormatting>
  <conditionalFormatting sqref="J76">
    <cfRule type="cellIs" priority="8" dxfId="112" operator="equal">
      <formula>0</formula>
    </cfRule>
  </conditionalFormatting>
  <conditionalFormatting sqref="J76">
    <cfRule type="containsErrors" priority="7" dxfId="118" stopIfTrue="1">
      <formula>ISERROR(J76)</formula>
    </cfRule>
  </conditionalFormatting>
  <conditionalFormatting sqref="N76">
    <cfRule type="cellIs" priority="6" dxfId="112" operator="equal">
      <formula>0</formula>
    </cfRule>
  </conditionalFormatting>
  <conditionalFormatting sqref="N76">
    <cfRule type="containsErrors" priority="5" dxfId="118" stopIfTrue="1">
      <formula>ISERROR(N76)</formula>
    </cfRule>
  </conditionalFormatting>
  <conditionalFormatting sqref="H76">
    <cfRule type="cellIs" priority="4" dxfId="112" operator="equal">
      <formula>0</formula>
    </cfRule>
  </conditionalFormatting>
  <conditionalFormatting sqref="H76">
    <cfRule type="containsErrors" priority="3" dxfId="118" stopIfTrue="1">
      <formula>ISERROR(H76)</formula>
    </cfRule>
  </conditionalFormatting>
  <dataValidations count="3">
    <dataValidation allowBlank="1" showInputMessage="1" showErrorMessage="1" promptTitle="гр.2.+ гр.4 = гр.6" prompt="Заповніть також Дод.1, де сума у  рядку 060 має дорівнювати сумі даних у гр.2 та гр.4" sqref="G32"/>
    <dataValidation allowBlank="1" showInputMessage="1" showErrorMessage="1" promptTitle="гр.2 + гр.4 = гр.6" prompt="Заповніть також Дод.1, де сума у  рядку 060 у має дорівнювати сумі даних у гр.2 та гр.4" sqref="I32"/>
    <dataValidation type="list" allowBlank="1" showInputMessage="1" showErrorMessage="1" sqref="G5:J5">
      <formula1>квартал</formula1>
    </dataValidation>
  </dataValidations>
  <printOptions horizontalCentered="1"/>
  <pageMargins left="0.23" right="0" top="0" bottom="0" header="0.15748031496062992" footer="0.15748031496062992"/>
  <pageSetup fitToHeight="4" fitToWidth="2" horizontalDpi="600" verticalDpi="600" orientation="landscape" paperSize="9" scale="30" r:id="rId3"/>
  <rowBreaks count="2" manualBreakCount="2">
    <brk id="51" min="1" max="17" man="1"/>
    <brk id="102" min="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showGridLines="0" zoomScale="85" zoomScaleNormal="85" zoomScalePageLayoutView="40" workbookViewId="0" topLeftCell="A1">
      <pane ySplit="10" topLeftCell="A128" activePane="bottomLeft" state="frozen"/>
      <selection pane="topLeft" activeCell="A1" sqref="A1"/>
      <selection pane="bottomLeft" activeCell="B96" sqref="B96"/>
    </sheetView>
  </sheetViews>
  <sheetFormatPr defaultColWidth="21.875" defaultRowHeight="12.75"/>
  <cols>
    <col min="1" max="1" width="1.875" style="660" customWidth="1"/>
    <col min="2" max="2" width="12.875" style="71" customWidth="1"/>
    <col min="3" max="3" width="80.875" style="58" customWidth="1"/>
    <col min="4" max="4" width="14.125" style="72" customWidth="1"/>
    <col min="5" max="5" width="9.125" style="73" customWidth="1"/>
    <col min="6" max="7" width="20.75390625" style="58" customWidth="1"/>
    <col min="8" max="8" width="22.625" style="58" customWidth="1"/>
    <col min="9" max="9" width="32.375" style="58" customWidth="1"/>
    <col min="10" max="10" width="29.75390625" style="58" customWidth="1"/>
    <col min="11" max="11" width="38.75390625" style="58" customWidth="1"/>
    <col min="12" max="12" width="35.625" style="58" customWidth="1"/>
    <col min="13" max="13" width="28.00390625" style="58" customWidth="1"/>
    <col min="14" max="19" width="9.125" style="58" customWidth="1"/>
    <col min="20" max="251" width="8.00390625" style="58" customWidth="1"/>
    <col min="252" max="16384" width="21.875" style="58" customWidth="1"/>
  </cols>
  <sheetData>
    <row r="1" spans="2:5" s="660" customFormat="1" ht="9.75" customHeight="1">
      <c r="B1" s="672"/>
      <c r="D1" s="673"/>
      <c r="E1" s="674"/>
    </row>
    <row r="2" spans="1:12" s="66" customFormat="1" ht="30.75" customHeight="1">
      <c r="A2" s="663"/>
      <c r="B2" s="227"/>
      <c r="C2" s="227"/>
      <c r="D2" s="228"/>
      <c r="E2" s="228"/>
      <c r="F2" s="228"/>
      <c r="G2" s="229"/>
      <c r="H2" s="230" t="s">
        <v>360</v>
      </c>
      <c r="I2" s="231"/>
      <c r="J2" s="229"/>
      <c r="L2" s="229"/>
    </row>
    <row r="3" spans="2:13" ht="30">
      <c r="B3" s="837" t="s">
        <v>253</v>
      </c>
      <c r="C3" s="837"/>
      <c r="D3" s="837"/>
      <c r="E3" s="837"/>
      <c r="F3" s="837"/>
      <c r="G3" s="837"/>
      <c r="H3" s="837"/>
      <c r="I3" s="232"/>
      <c r="J3" s="232"/>
      <c r="K3" s="232"/>
      <c r="L3" s="232"/>
      <c r="M3" s="232"/>
    </row>
    <row r="4" spans="2:13" ht="30">
      <c r="B4" s="837" t="s">
        <v>136</v>
      </c>
      <c r="C4" s="837"/>
      <c r="D4" s="837"/>
      <c r="E4" s="837"/>
      <c r="F4" s="837"/>
      <c r="G4" s="837"/>
      <c r="H4" s="837"/>
      <c r="I4" s="232"/>
      <c r="J4" s="232"/>
      <c r="K4" s="232"/>
      <c r="L4" s="232"/>
      <c r="M4" s="232"/>
    </row>
    <row r="5" spans="1:13" s="67" customFormat="1" ht="33">
      <c r="A5" s="657"/>
      <c r="B5" s="849">
        <f>'8-НКРЕКП-вода '!D12</f>
        <v>0</v>
      </c>
      <c r="C5" s="849"/>
      <c r="D5" s="849"/>
      <c r="E5" s="849"/>
      <c r="F5" s="849"/>
      <c r="G5" s="849"/>
      <c r="H5" s="849"/>
      <c r="I5" s="75"/>
      <c r="J5" s="75"/>
      <c r="K5" s="75"/>
      <c r="L5" s="75"/>
      <c r="M5" s="75"/>
    </row>
    <row r="6" spans="1:13" s="129" customFormat="1" ht="18.75">
      <c r="A6" s="658"/>
      <c r="B6" s="126"/>
      <c r="C6" s="127" t="s">
        <v>144</v>
      </c>
      <c r="D6" s="842">
        <f>'8-НКРЕКП-вода '!G5</f>
        <v>0</v>
      </c>
      <c r="E6" s="842"/>
      <c r="F6" s="842"/>
      <c r="G6" s="233" t="str">
        <f>'8-НКРЕКП-вода '!K5</f>
        <v>20__  року</v>
      </c>
      <c r="H6" s="133"/>
      <c r="K6" s="128"/>
      <c r="L6" s="174"/>
      <c r="M6" s="174"/>
    </row>
    <row r="7" spans="1:13" s="68" customFormat="1" ht="16.5" customHeight="1">
      <c r="A7" s="664"/>
      <c r="B7" s="234"/>
      <c r="C7" s="235"/>
      <c r="D7" s="235"/>
      <c r="E7" s="235"/>
      <c r="F7" s="235"/>
      <c r="G7" s="235"/>
      <c r="H7" s="235"/>
      <c r="I7" s="236"/>
      <c r="J7" s="236"/>
      <c r="K7" s="235"/>
      <c r="L7" s="235"/>
      <c r="M7" s="235"/>
    </row>
    <row r="8" spans="2:13" ht="41.25" customHeight="1" thickBot="1">
      <c r="B8" s="847" t="s">
        <v>105</v>
      </c>
      <c r="C8" s="845" t="s">
        <v>135</v>
      </c>
      <c r="D8" s="850" t="s">
        <v>3</v>
      </c>
      <c r="E8" s="845" t="s">
        <v>4</v>
      </c>
      <c r="F8" s="843" t="s">
        <v>284</v>
      </c>
      <c r="G8" s="838" t="s">
        <v>288</v>
      </c>
      <c r="H8" s="840" t="s">
        <v>289</v>
      </c>
      <c r="I8" s="858"/>
      <c r="J8" s="858"/>
      <c r="K8" s="31"/>
      <c r="L8" s="237"/>
      <c r="M8" s="237"/>
    </row>
    <row r="9" spans="2:13" ht="57.75" customHeight="1">
      <c r="B9" s="848"/>
      <c r="C9" s="846"/>
      <c r="D9" s="851"/>
      <c r="E9" s="846"/>
      <c r="F9" s="844"/>
      <c r="G9" s="839"/>
      <c r="H9" s="841"/>
      <c r="I9" s="858"/>
      <c r="J9" s="858"/>
      <c r="K9" s="235"/>
      <c r="L9" s="68"/>
      <c r="M9" s="68"/>
    </row>
    <row r="10" spans="1:12" s="77" customFormat="1" ht="18" customHeight="1">
      <c r="A10" s="665"/>
      <c r="B10" s="238" t="s">
        <v>8</v>
      </c>
      <c r="C10" s="239" t="s">
        <v>9</v>
      </c>
      <c r="D10" s="240" t="s">
        <v>10</v>
      </c>
      <c r="E10" s="239" t="s">
        <v>11</v>
      </c>
      <c r="F10" s="621">
        <f>1</f>
        <v>1</v>
      </c>
      <c r="G10" s="620">
        <v>2</v>
      </c>
      <c r="H10" s="621">
        <v>3</v>
      </c>
      <c r="I10" s="76"/>
      <c r="J10" s="76"/>
      <c r="K10" s="241"/>
      <c r="L10" s="241"/>
    </row>
    <row r="11" spans="1:12" s="69" customFormat="1" ht="18.75">
      <c r="A11" s="666"/>
      <c r="B11" s="242" t="s">
        <v>274</v>
      </c>
      <c r="C11" s="112" t="str">
        <f>'8-НКРЕКП-вода '!C32</f>
        <v>інші прямі витрати (розшифрувати гр. 6, 8 )</v>
      </c>
      <c r="D11" s="594" t="s">
        <v>12</v>
      </c>
      <c r="E11" s="595" t="s">
        <v>111</v>
      </c>
      <c r="F11" s="563">
        <f>SUM(F12:F22)</f>
        <v>0</v>
      </c>
      <c r="G11" s="564">
        <f>SUM(G12:G22)</f>
        <v>0</v>
      </c>
      <c r="H11" s="565">
        <f>F11+G11</f>
        <v>0</v>
      </c>
      <c r="I11" s="235"/>
      <c r="J11" s="235"/>
      <c r="K11" s="243"/>
      <c r="L11" s="68"/>
    </row>
    <row r="12" spans="2:18" ht="38.25">
      <c r="B12" s="137" t="s">
        <v>275</v>
      </c>
      <c r="C12" s="255" t="s">
        <v>152</v>
      </c>
      <c r="D12" s="596" t="s">
        <v>12</v>
      </c>
      <c r="E12" s="597"/>
      <c r="F12" s="566">
        <v>0</v>
      </c>
      <c r="G12" s="567">
        <v>0</v>
      </c>
      <c r="H12" s="568">
        <f aca="true" t="shared" si="0" ref="H12:H67">F12+G12</f>
        <v>0</v>
      </c>
      <c r="I12" s="31"/>
      <c r="J12" s="235"/>
      <c r="K12" s="243"/>
      <c r="L12" s="68"/>
      <c r="M12" s="69"/>
      <c r="N12" s="69"/>
      <c r="O12" s="69"/>
      <c r="P12" s="69"/>
      <c r="Q12" s="69"/>
      <c r="R12" s="69"/>
    </row>
    <row r="13" spans="2:18" ht="18.75">
      <c r="B13" s="137" t="s">
        <v>276</v>
      </c>
      <c r="C13" s="116"/>
      <c r="D13" s="596" t="s">
        <v>12</v>
      </c>
      <c r="E13" s="598"/>
      <c r="F13" s="569">
        <v>0</v>
      </c>
      <c r="G13" s="570">
        <v>0</v>
      </c>
      <c r="H13" s="571">
        <f t="shared" si="0"/>
        <v>0</v>
      </c>
      <c r="I13" s="235"/>
      <c r="J13" s="235"/>
      <c r="K13" s="243"/>
      <c r="L13" s="68"/>
      <c r="M13" s="69"/>
      <c r="N13" s="69"/>
      <c r="O13" s="69"/>
      <c r="P13" s="69"/>
      <c r="Q13" s="69"/>
      <c r="R13" s="69"/>
    </row>
    <row r="14" spans="2:18" ht="24.75" customHeight="1">
      <c r="B14" s="137" t="s">
        <v>277</v>
      </c>
      <c r="C14" s="116"/>
      <c r="D14" s="596" t="s">
        <v>12</v>
      </c>
      <c r="E14" s="599"/>
      <c r="F14" s="569">
        <v>0</v>
      </c>
      <c r="G14" s="570">
        <v>0</v>
      </c>
      <c r="H14" s="571">
        <f t="shared" si="0"/>
        <v>0</v>
      </c>
      <c r="I14" s="31"/>
      <c r="J14" s="235"/>
      <c r="K14" s="243"/>
      <c r="L14" s="68"/>
      <c r="M14" s="69"/>
      <c r="N14" s="69"/>
      <c r="O14" s="69"/>
      <c r="P14" s="69"/>
      <c r="Q14" s="69"/>
      <c r="R14" s="69"/>
    </row>
    <row r="15" spans="2:12" s="69" customFormat="1" ht="18.75" customHeight="1">
      <c r="B15" s="137" t="s">
        <v>233</v>
      </c>
      <c r="C15" s="116"/>
      <c r="D15" s="596" t="s">
        <v>12</v>
      </c>
      <c r="E15" s="599"/>
      <c r="F15" s="569">
        <v>0</v>
      </c>
      <c r="G15" s="570">
        <v>0</v>
      </c>
      <c r="H15" s="571">
        <f>F15+G15</f>
        <v>0</v>
      </c>
      <c r="I15" s="411"/>
      <c r="J15" s="235"/>
      <c r="K15" s="412"/>
      <c r="L15" s="413"/>
    </row>
    <row r="16" spans="2:12" s="69" customFormat="1" ht="18.75" customHeight="1">
      <c r="B16" s="137" t="s">
        <v>233</v>
      </c>
      <c r="C16" s="116"/>
      <c r="D16" s="596" t="s">
        <v>12</v>
      </c>
      <c r="E16" s="599"/>
      <c r="F16" s="569">
        <v>0</v>
      </c>
      <c r="G16" s="570">
        <v>0</v>
      </c>
      <c r="H16" s="571">
        <f>F16+G16</f>
        <v>0</v>
      </c>
      <c r="I16" s="411"/>
      <c r="J16" s="235"/>
      <c r="K16" s="412"/>
      <c r="L16" s="413"/>
    </row>
    <row r="17" spans="2:12" s="69" customFormat="1" ht="18.75" customHeight="1">
      <c r="B17" s="137" t="s">
        <v>233</v>
      </c>
      <c r="C17" s="116"/>
      <c r="D17" s="596" t="s">
        <v>12</v>
      </c>
      <c r="E17" s="599"/>
      <c r="F17" s="569">
        <v>0</v>
      </c>
      <c r="G17" s="570">
        <v>0</v>
      </c>
      <c r="H17" s="571">
        <f>F17+G17</f>
        <v>0</v>
      </c>
      <c r="I17" s="411"/>
      <c r="J17" s="235"/>
      <c r="K17" s="412"/>
      <c r="L17" s="413"/>
    </row>
    <row r="18" spans="2:12" s="69" customFormat="1" ht="18.75" customHeight="1">
      <c r="B18" s="137" t="s">
        <v>233</v>
      </c>
      <c r="C18" s="116"/>
      <c r="D18" s="596" t="s">
        <v>12</v>
      </c>
      <c r="E18" s="599"/>
      <c r="F18" s="569">
        <v>0</v>
      </c>
      <c r="G18" s="570">
        <v>0</v>
      </c>
      <c r="H18" s="571">
        <f>F18+G18</f>
        <v>0</v>
      </c>
      <c r="I18" s="411"/>
      <c r="J18" s="235"/>
      <c r="K18" s="412"/>
      <c r="L18" s="413"/>
    </row>
    <row r="19" spans="2:12" s="69" customFormat="1" ht="18.75" customHeight="1">
      <c r="B19" s="137" t="s">
        <v>233</v>
      </c>
      <c r="C19" s="116"/>
      <c r="D19" s="596" t="s">
        <v>12</v>
      </c>
      <c r="E19" s="599"/>
      <c r="F19" s="569">
        <v>0</v>
      </c>
      <c r="G19" s="570">
        <v>0</v>
      </c>
      <c r="H19" s="571">
        <f>F19+G19</f>
        <v>0</v>
      </c>
      <c r="I19" s="411"/>
      <c r="J19" s="235"/>
      <c r="K19" s="412"/>
      <c r="L19" s="413"/>
    </row>
    <row r="20" spans="1:18" ht="18.75" customHeight="1">
      <c r="A20" s="58"/>
      <c r="B20" s="137" t="s">
        <v>233</v>
      </c>
      <c r="C20" s="114"/>
      <c r="D20" s="600" t="s">
        <v>12</v>
      </c>
      <c r="E20" s="599"/>
      <c r="F20" s="569">
        <v>0</v>
      </c>
      <c r="G20" s="572">
        <v>0</v>
      </c>
      <c r="H20" s="571">
        <f t="shared" si="0"/>
        <v>0</v>
      </c>
      <c r="I20" s="235"/>
      <c r="J20" s="235"/>
      <c r="K20" s="243"/>
      <c r="L20" s="68"/>
      <c r="M20" s="69"/>
      <c r="N20" s="69"/>
      <c r="O20" s="69"/>
      <c r="P20" s="69"/>
      <c r="Q20" s="69"/>
      <c r="R20" s="69"/>
    </row>
    <row r="21" spans="1:16" ht="18.75">
      <c r="A21" s="58"/>
      <c r="B21" s="137" t="s">
        <v>233</v>
      </c>
      <c r="C21" s="114"/>
      <c r="D21" s="600" t="s">
        <v>12</v>
      </c>
      <c r="E21" s="599"/>
      <c r="F21" s="569">
        <v>0</v>
      </c>
      <c r="G21" s="572">
        <v>0</v>
      </c>
      <c r="H21" s="571">
        <f t="shared" si="0"/>
        <v>0</v>
      </c>
      <c r="I21" s="235"/>
      <c r="J21" s="235"/>
      <c r="K21" s="243"/>
      <c r="L21" s="68"/>
      <c r="M21" s="69"/>
      <c r="N21" s="69"/>
      <c r="O21" s="69"/>
      <c r="P21" s="69"/>
    </row>
    <row r="22" spans="2:16" ht="23.25" customHeight="1">
      <c r="B22" s="137" t="s">
        <v>233</v>
      </c>
      <c r="C22" s="256" t="s">
        <v>226</v>
      </c>
      <c r="D22" s="596" t="s">
        <v>12</v>
      </c>
      <c r="E22" s="601"/>
      <c r="F22" s="573">
        <v>0</v>
      </c>
      <c r="G22" s="572">
        <v>0</v>
      </c>
      <c r="H22" s="574">
        <f t="shared" si="0"/>
        <v>0</v>
      </c>
      <c r="I22" s="31"/>
      <c r="J22" s="235"/>
      <c r="K22" s="243"/>
      <c r="L22" s="68"/>
      <c r="M22" s="69"/>
      <c r="N22" s="69"/>
      <c r="O22" s="69"/>
      <c r="P22" s="69"/>
    </row>
    <row r="23" spans="2:16" ht="62.25" customHeight="1">
      <c r="B23" s="244" t="s">
        <v>40</v>
      </c>
      <c r="C23" s="115" t="s">
        <v>383</v>
      </c>
      <c r="D23" s="602" t="s">
        <v>12</v>
      </c>
      <c r="E23" s="603" t="s">
        <v>318</v>
      </c>
      <c r="F23" s="563">
        <f>SUM(F24:F31)</f>
        <v>0</v>
      </c>
      <c r="G23" s="575">
        <f>SUM(G24:G31)</f>
        <v>0</v>
      </c>
      <c r="H23" s="565">
        <f>F23+G23</f>
        <v>0</v>
      </c>
      <c r="I23" s="31"/>
      <c r="J23" s="235"/>
      <c r="K23" s="243"/>
      <c r="L23" s="68"/>
      <c r="M23" s="69"/>
      <c r="N23" s="69"/>
      <c r="O23" s="69"/>
      <c r="P23" s="69"/>
    </row>
    <row r="24" spans="2:16" ht="23.25" customHeight="1">
      <c r="B24" s="266" t="s">
        <v>153</v>
      </c>
      <c r="C24" s="267" t="s">
        <v>207</v>
      </c>
      <c r="D24" s="596" t="s">
        <v>12</v>
      </c>
      <c r="E24" s="597"/>
      <c r="F24" s="566">
        <v>0</v>
      </c>
      <c r="G24" s="567">
        <v>0</v>
      </c>
      <c r="H24" s="568">
        <f aca="true" t="shared" si="1" ref="H24:H31">F24+G24</f>
        <v>0</v>
      </c>
      <c r="I24" s="31"/>
      <c r="J24" s="235"/>
      <c r="K24" s="243"/>
      <c r="L24" s="68"/>
      <c r="M24" s="69"/>
      <c r="N24" s="69"/>
      <c r="O24" s="69"/>
      <c r="P24" s="69"/>
    </row>
    <row r="25" spans="2:16" ht="23.25" customHeight="1">
      <c r="B25" s="268" t="s">
        <v>154</v>
      </c>
      <c r="C25" s="269" t="s">
        <v>163</v>
      </c>
      <c r="D25" s="596" t="s">
        <v>12</v>
      </c>
      <c r="E25" s="598"/>
      <c r="F25" s="569">
        <v>0</v>
      </c>
      <c r="G25" s="570">
        <v>0</v>
      </c>
      <c r="H25" s="568">
        <f t="shared" si="1"/>
        <v>0</v>
      </c>
      <c r="I25" s="31"/>
      <c r="J25" s="235"/>
      <c r="K25" s="243"/>
      <c r="L25" s="68"/>
      <c r="M25" s="69"/>
      <c r="N25" s="69"/>
      <c r="O25" s="69"/>
      <c r="P25" s="69"/>
    </row>
    <row r="26" spans="2:16" ht="23.25" customHeight="1">
      <c r="B26" s="268" t="s">
        <v>155</v>
      </c>
      <c r="C26" s="269" t="s">
        <v>182</v>
      </c>
      <c r="D26" s="596" t="s">
        <v>12</v>
      </c>
      <c r="E26" s="599"/>
      <c r="F26" s="569">
        <v>0</v>
      </c>
      <c r="G26" s="570">
        <v>0</v>
      </c>
      <c r="H26" s="568">
        <f t="shared" si="1"/>
        <v>0</v>
      </c>
      <c r="I26" s="31"/>
      <c r="J26" s="235"/>
      <c r="K26" s="243"/>
      <c r="L26" s="68"/>
      <c r="M26" s="69"/>
      <c r="N26" s="69"/>
      <c r="O26" s="69"/>
      <c r="P26" s="69"/>
    </row>
    <row r="27" spans="2:16" ht="23.25" customHeight="1">
      <c r="B27" s="268" t="s">
        <v>156</v>
      </c>
      <c r="C27" s="269" t="s">
        <v>183</v>
      </c>
      <c r="D27" s="600" t="s">
        <v>12</v>
      </c>
      <c r="E27" s="599"/>
      <c r="F27" s="569">
        <v>0</v>
      </c>
      <c r="G27" s="572">
        <v>0</v>
      </c>
      <c r="H27" s="568">
        <f t="shared" si="1"/>
        <v>0</v>
      </c>
      <c r="I27" s="31"/>
      <c r="J27" s="235"/>
      <c r="K27" s="243"/>
      <c r="L27" s="68"/>
      <c r="M27" s="69"/>
      <c r="N27" s="69"/>
      <c r="O27" s="69"/>
      <c r="P27" s="69"/>
    </row>
    <row r="28" spans="1:16" ht="23.25" customHeight="1">
      <c r="A28" s="58"/>
      <c r="B28" s="268" t="s">
        <v>157</v>
      </c>
      <c r="C28" s="613"/>
      <c r="D28" s="600" t="s">
        <v>12</v>
      </c>
      <c r="E28" s="599"/>
      <c r="F28" s="569">
        <v>0</v>
      </c>
      <c r="G28" s="572">
        <v>0</v>
      </c>
      <c r="H28" s="568">
        <f t="shared" si="1"/>
        <v>0</v>
      </c>
      <c r="I28" s="31"/>
      <c r="J28" s="235"/>
      <c r="K28" s="243"/>
      <c r="L28" s="68"/>
      <c r="M28" s="69"/>
      <c r="N28" s="69"/>
      <c r="O28" s="69"/>
      <c r="P28" s="69"/>
    </row>
    <row r="29" spans="1:16" ht="23.25" customHeight="1">
      <c r="A29" s="58"/>
      <c r="B29" s="268" t="s">
        <v>158</v>
      </c>
      <c r="C29" s="270"/>
      <c r="D29" s="600" t="s">
        <v>12</v>
      </c>
      <c r="E29" s="599"/>
      <c r="F29" s="569">
        <v>0</v>
      </c>
      <c r="G29" s="572">
        <v>0</v>
      </c>
      <c r="H29" s="571">
        <f t="shared" si="1"/>
        <v>0</v>
      </c>
      <c r="I29" s="31"/>
      <c r="J29" s="235"/>
      <c r="K29" s="243"/>
      <c r="L29" s="68"/>
      <c r="M29" s="69"/>
      <c r="N29" s="69"/>
      <c r="O29" s="69"/>
      <c r="P29" s="69"/>
    </row>
    <row r="30" spans="1:16" ht="23.25" customHeight="1">
      <c r="A30" s="58"/>
      <c r="B30" s="268" t="s">
        <v>159</v>
      </c>
      <c r="C30" s="270"/>
      <c r="D30" s="600" t="s">
        <v>12</v>
      </c>
      <c r="E30" s="599"/>
      <c r="F30" s="569">
        <v>0</v>
      </c>
      <c r="G30" s="572">
        <v>0</v>
      </c>
      <c r="H30" s="571">
        <f t="shared" si="1"/>
        <v>0</v>
      </c>
      <c r="I30" s="31"/>
      <c r="J30" s="235"/>
      <c r="K30" s="243"/>
      <c r="L30" s="68"/>
      <c r="M30" s="69"/>
      <c r="N30" s="69"/>
      <c r="O30" s="69"/>
      <c r="P30" s="69"/>
    </row>
    <row r="31" spans="2:16" ht="23.25" customHeight="1">
      <c r="B31" s="268" t="s">
        <v>233</v>
      </c>
      <c r="C31" s="271" t="s">
        <v>336</v>
      </c>
      <c r="D31" s="596" t="s">
        <v>12</v>
      </c>
      <c r="E31" s="601"/>
      <c r="F31" s="573">
        <v>0</v>
      </c>
      <c r="G31" s="572">
        <v>0</v>
      </c>
      <c r="H31" s="574">
        <f t="shared" si="1"/>
        <v>0</v>
      </c>
      <c r="I31" s="31"/>
      <c r="J31" s="235"/>
      <c r="K31" s="243"/>
      <c r="L31" s="68"/>
      <c r="M31" s="69"/>
      <c r="N31" s="69"/>
      <c r="O31" s="69"/>
      <c r="P31" s="69"/>
    </row>
    <row r="32" spans="1:12" s="69" customFormat="1" ht="18.75">
      <c r="A32" s="666"/>
      <c r="B32" s="244" t="s">
        <v>319</v>
      </c>
      <c r="C32" s="115" t="str">
        <f>'8-НКРЕКП-вода '!C38</f>
        <v>інші загальновиробничі витрати (розшифрувати гр. 6, 8 )</v>
      </c>
      <c r="D32" s="602" t="s">
        <v>12</v>
      </c>
      <c r="E32" s="603" t="s">
        <v>32</v>
      </c>
      <c r="F32" s="563">
        <f>SUM(F33:F59)</f>
        <v>0</v>
      </c>
      <c r="G32" s="575">
        <f>SUM(G33:G59)</f>
        <v>0</v>
      </c>
      <c r="H32" s="565">
        <f t="shared" si="0"/>
        <v>0</v>
      </c>
      <c r="I32" s="235"/>
      <c r="J32" s="235"/>
      <c r="K32" s="243"/>
      <c r="L32" s="68"/>
    </row>
    <row r="33" spans="2:12" ht="21" customHeight="1">
      <c r="B33" s="137" t="s">
        <v>320</v>
      </c>
      <c r="C33" s="255" t="s">
        <v>137</v>
      </c>
      <c r="D33" s="596" t="s">
        <v>12</v>
      </c>
      <c r="E33" s="598"/>
      <c r="F33" s="566">
        <v>0</v>
      </c>
      <c r="G33" s="567">
        <v>0</v>
      </c>
      <c r="H33" s="568">
        <f t="shared" si="0"/>
        <v>0</v>
      </c>
      <c r="I33" s="31"/>
      <c r="J33" s="31"/>
      <c r="K33" s="237"/>
      <c r="L33" s="237"/>
    </row>
    <row r="34" spans="2:12" ht="18.75">
      <c r="B34" s="137" t="s">
        <v>321</v>
      </c>
      <c r="C34" s="257" t="s">
        <v>187</v>
      </c>
      <c r="D34" s="596" t="s">
        <v>12</v>
      </c>
      <c r="E34" s="598"/>
      <c r="F34" s="569">
        <v>0</v>
      </c>
      <c r="G34" s="570">
        <v>0</v>
      </c>
      <c r="H34" s="568">
        <f t="shared" si="0"/>
        <v>0</v>
      </c>
      <c r="I34" s="235"/>
      <c r="J34" s="235"/>
      <c r="K34" s="243"/>
      <c r="L34" s="68"/>
    </row>
    <row r="35" spans="2:12" ht="38.25">
      <c r="B35" s="137" t="s">
        <v>322</v>
      </c>
      <c r="C35" s="257" t="s">
        <v>237</v>
      </c>
      <c r="D35" s="596" t="s">
        <v>12</v>
      </c>
      <c r="E35" s="598"/>
      <c r="F35" s="569">
        <v>0</v>
      </c>
      <c r="G35" s="570">
        <v>0</v>
      </c>
      <c r="H35" s="568">
        <f t="shared" si="0"/>
        <v>0</v>
      </c>
      <c r="I35" s="31"/>
      <c r="J35" s="31"/>
      <c r="K35" s="237"/>
      <c r="L35" s="237"/>
    </row>
    <row r="36" spans="2:12" ht="18.75">
      <c r="B36" s="137" t="s">
        <v>323</v>
      </c>
      <c r="C36" s="257" t="s">
        <v>239</v>
      </c>
      <c r="D36" s="596" t="s">
        <v>12</v>
      </c>
      <c r="E36" s="598"/>
      <c r="F36" s="569">
        <v>0</v>
      </c>
      <c r="G36" s="570">
        <v>0</v>
      </c>
      <c r="H36" s="568">
        <f t="shared" si="0"/>
        <v>0</v>
      </c>
      <c r="I36" s="235"/>
      <c r="J36" s="235"/>
      <c r="K36" s="243"/>
      <c r="L36" s="68"/>
    </row>
    <row r="37" spans="2:12" ht="19.5" customHeight="1">
      <c r="B37" s="137" t="s">
        <v>324</v>
      </c>
      <c r="C37" s="256" t="s">
        <v>240</v>
      </c>
      <c r="D37" s="596" t="s">
        <v>12</v>
      </c>
      <c r="E37" s="598"/>
      <c r="F37" s="569">
        <v>0</v>
      </c>
      <c r="G37" s="570">
        <v>0</v>
      </c>
      <c r="H37" s="568">
        <f t="shared" si="0"/>
        <v>0</v>
      </c>
      <c r="I37" s="31"/>
      <c r="J37" s="31"/>
      <c r="K37" s="237"/>
      <c r="L37" s="237"/>
    </row>
    <row r="38" spans="2:12" ht="18.75">
      <c r="B38" s="137" t="s">
        <v>325</v>
      </c>
      <c r="C38" s="258" t="s">
        <v>138</v>
      </c>
      <c r="D38" s="596" t="s">
        <v>12</v>
      </c>
      <c r="E38" s="598"/>
      <c r="F38" s="569">
        <v>0</v>
      </c>
      <c r="G38" s="570">
        <v>0</v>
      </c>
      <c r="H38" s="568">
        <f t="shared" si="0"/>
        <v>0</v>
      </c>
      <c r="I38" s="235"/>
      <c r="J38" s="235"/>
      <c r="K38" s="243"/>
      <c r="L38" s="68"/>
    </row>
    <row r="39" spans="2:12" ht="22.5" customHeight="1">
      <c r="B39" s="137" t="s">
        <v>326</v>
      </c>
      <c r="C39" s="257" t="s">
        <v>250</v>
      </c>
      <c r="D39" s="596" t="s">
        <v>12</v>
      </c>
      <c r="E39" s="598"/>
      <c r="F39" s="569">
        <v>0</v>
      </c>
      <c r="G39" s="570">
        <v>0</v>
      </c>
      <c r="H39" s="568">
        <f t="shared" si="0"/>
        <v>0</v>
      </c>
      <c r="I39" s="31"/>
      <c r="J39" s="31"/>
      <c r="K39" s="237"/>
      <c r="L39" s="237"/>
    </row>
    <row r="40" spans="2:12" ht="18.75">
      <c r="B40" s="137" t="s">
        <v>327</v>
      </c>
      <c r="C40" s="257" t="s">
        <v>189</v>
      </c>
      <c r="D40" s="596" t="s">
        <v>12</v>
      </c>
      <c r="E40" s="598"/>
      <c r="F40" s="569">
        <v>0</v>
      </c>
      <c r="G40" s="570"/>
      <c r="H40" s="568">
        <f t="shared" si="0"/>
        <v>0</v>
      </c>
      <c r="I40" s="235"/>
      <c r="J40" s="235"/>
      <c r="K40" s="243"/>
      <c r="L40" s="68"/>
    </row>
    <row r="41" spans="2:12" ht="22.5" customHeight="1">
      <c r="B41" s="137" t="s">
        <v>328</v>
      </c>
      <c r="C41" s="257" t="s">
        <v>160</v>
      </c>
      <c r="D41" s="596" t="s">
        <v>12</v>
      </c>
      <c r="E41" s="598"/>
      <c r="F41" s="569">
        <v>0</v>
      </c>
      <c r="G41" s="570">
        <v>0</v>
      </c>
      <c r="H41" s="568">
        <f t="shared" si="0"/>
        <v>0</v>
      </c>
      <c r="I41" s="31"/>
      <c r="J41" s="31"/>
      <c r="K41" s="237"/>
      <c r="L41" s="237"/>
    </row>
    <row r="42" spans="2:12" ht="18.75">
      <c r="B42" s="137" t="s">
        <v>329</v>
      </c>
      <c r="C42" s="256" t="s">
        <v>162</v>
      </c>
      <c r="D42" s="596" t="s">
        <v>12</v>
      </c>
      <c r="E42" s="598"/>
      <c r="F42" s="569">
        <v>0</v>
      </c>
      <c r="G42" s="570">
        <v>0</v>
      </c>
      <c r="H42" s="568">
        <f t="shared" si="0"/>
        <v>0</v>
      </c>
      <c r="I42" s="235"/>
      <c r="J42" s="235"/>
      <c r="K42" s="243"/>
      <c r="L42" s="68"/>
    </row>
    <row r="43" spans="2:12" ht="22.5" customHeight="1">
      <c r="B43" s="137" t="s">
        <v>330</v>
      </c>
      <c r="C43" s="256" t="s">
        <v>188</v>
      </c>
      <c r="D43" s="596" t="s">
        <v>12</v>
      </c>
      <c r="E43" s="598"/>
      <c r="F43" s="569">
        <v>0</v>
      </c>
      <c r="G43" s="570">
        <v>0</v>
      </c>
      <c r="H43" s="568">
        <f t="shared" si="0"/>
        <v>0</v>
      </c>
      <c r="I43" s="31"/>
      <c r="J43" s="31"/>
      <c r="K43" s="237"/>
      <c r="L43" s="237"/>
    </row>
    <row r="44" spans="2:12" ht="18.75">
      <c r="B44" s="137" t="s">
        <v>331</v>
      </c>
      <c r="C44" s="256" t="s">
        <v>190</v>
      </c>
      <c r="D44" s="596" t="s">
        <v>12</v>
      </c>
      <c r="E44" s="598"/>
      <c r="F44" s="569">
        <v>0</v>
      </c>
      <c r="G44" s="570">
        <v>0</v>
      </c>
      <c r="H44" s="568">
        <f t="shared" si="0"/>
        <v>0</v>
      </c>
      <c r="I44" s="235"/>
      <c r="J44" s="235"/>
      <c r="K44" s="243"/>
      <c r="L44" s="68"/>
    </row>
    <row r="45" spans="2:12" ht="38.25">
      <c r="B45" s="137" t="s">
        <v>332</v>
      </c>
      <c r="C45" s="256" t="s">
        <v>191</v>
      </c>
      <c r="D45" s="596" t="s">
        <v>12</v>
      </c>
      <c r="E45" s="598"/>
      <c r="F45" s="569">
        <v>0</v>
      </c>
      <c r="G45" s="570">
        <v>0</v>
      </c>
      <c r="H45" s="568">
        <f t="shared" si="0"/>
        <v>0</v>
      </c>
      <c r="I45" s="31"/>
      <c r="J45" s="31"/>
      <c r="K45" s="237"/>
      <c r="L45" s="237"/>
    </row>
    <row r="46" spans="2:12" ht="18.75">
      <c r="B46" s="137" t="s">
        <v>333</v>
      </c>
      <c r="C46" s="256" t="s">
        <v>169</v>
      </c>
      <c r="D46" s="596" t="s">
        <v>12</v>
      </c>
      <c r="E46" s="598"/>
      <c r="F46" s="569">
        <v>0</v>
      </c>
      <c r="G46" s="570">
        <v>0</v>
      </c>
      <c r="H46" s="568">
        <f t="shared" si="0"/>
        <v>0</v>
      </c>
      <c r="I46" s="235"/>
      <c r="J46" s="235"/>
      <c r="K46" s="243"/>
      <c r="L46" s="68"/>
    </row>
    <row r="47" spans="2:12" ht="20.25" customHeight="1">
      <c r="B47" s="137" t="s">
        <v>334</v>
      </c>
      <c r="C47" s="256" t="s">
        <v>186</v>
      </c>
      <c r="D47" s="596" t="s">
        <v>12</v>
      </c>
      <c r="E47" s="598"/>
      <c r="F47" s="569">
        <v>0</v>
      </c>
      <c r="G47" s="570">
        <v>0</v>
      </c>
      <c r="H47" s="568">
        <f t="shared" si="0"/>
        <v>0</v>
      </c>
      <c r="I47" s="31"/>
      <c r="J47" s="31"/>
      <c r="K47" s="237"/>
      <c r="L47" s="237"/>
    </row>
    <row r="48" spans="2:12" ht="20.25" customHeight="1">
      <c r="B48" s="137" t="s">
        <v>388</v>
      </c>
      <c r="C48" s="645" t="s">
        <v>266</v>
      </c>
      <c r="D48" s="596" t="s">
        <v>12</v>
      </c>
      <c r="E48" s="598"/>
      <c r="F48" s="569">
        <v>0</v>
      </c>
      <c r="G48" s="570">
        <v>0</v>
      </c>
      <c r="H48" s="571">
        <f t="shared" si="0"/>
        <v>0</v>
      </c>
      <c r="I48" s="31"/>
      <c r="J48" s="31"/>
      <c r="K48" s="237"/>
      <c r="L48" s="237"/>
    </row>
    <row r="49" spans="1:12" ht="20.25" customHeight="1">
      <c r="A49" s="58"/>
      <c r="B49" s="137" t="s">
        <v>233</v>
      </c>
      <c r="C49" s="114"/>
      <c r="D49" s="596" t="s">
        <v>12</v>
      </c>
      <c r="E49" s="598"/>
      <c r="F49" s="569">
        <v>0</v>
      </c>
      <c r="G49" s="570">
        <v>0</v>
      </c>
      <c r="H49" s="571">
        <f aca="true" t="shared" si="2" ref="H49:H55">F49+G49</f>
        <v>0</v>
      </c>
      <c r="I49" s="31"/>
      <c r="J49" s="31"/>
      <c r="K49" s="237"/>
      <c r="L49" s="237"/>
    </row>
    <row r="50" spans="1:12" ht="20.25" customHeight="1">
      <c r="A50" s="58"/>
      <c r="B50" s="137" t="s">
        <v>233</v>
      </c>
      <c r="C50" s="114"/>
      <c r="D50" s="596" t="s">
        <v>12</v>
      </c>
      <c r="E50" s="598"/>
      <c r="F50" s="569">
        <v>0</v>
      </c>
      <c r="G50" s="570">
        <v>0</v>
      </c>
      <c r="H50" s="571">
        <f t="shared" si="2"/>
        <v>0</v>
      </c>
      <c r="I50" s="31"/>
      <c r="J50" s="31"/>
      <c r="K50" s="237"/>
      <c r="L50" s="237"/>
    </row>
    <row r="51" spans="1:12" ht="20.25" customHeight="1">
      <c r="A51" s="58"/>
      <c r="B51" s="137" t="s">
        <v>233</v>
      </c>
      <c r="C51" s="114"/>
      <c r="D51" s="596" t="s">
        <v>12</v>
      </c>
      <c r="E51" s="598"/>
      <c r="F51" s="569">
        <v>0</v>
      </c>
      <c r="G51" s="570">
        <v>0</v>
      </c>
      <c r="H51" s="571">
        <f t="shared" si="2"/>
        <v>0</v>
      </c>
      <c r="I51" s="31"/>
      <c r="J51" s="31"/>
      <c r="K51" s="237"/>
      <c r="L51" s="237"/>
    </row>
    <row r="52" spans="1:12" ht="20.25" customHeight="1">
      <c r="A52" s="58"/>
      <c r="B52" s="137" t="s">
        <v>233</v>
      </c>
      <c r="C52" s="114"/>
      <c r="D52" s="596" t="s">
        <v>12</v>
      </c>
      <c r="E52" s="598"/>
      <c r="F52" s="569">
        <v>0</v>
      </c>
      <c r="G52" s="570">
        <v>0</v>
      </c>
      <c r="H52" s="571">
        <f t="shared" si="2"/>
        <v>0</v>
      </c>
      <c r="I52" s="31"/>
      <c r="J52" s="31"/>
      <c r="K52" s="237"/>
      <c r="L52" s="237"/>
    </row>
    <row r="53" spans="1:12" ht="20.25" customHeight="1">
      <c r="A53" s="58"/>
      <c r="B53" s="137" t="s">
        <v>233</v>
      </c>
      <c r="C53" s="114"/>
      <c r="D53" s="596" t="s">
        <v>12</v>
      </c>
      <c r="E53" s="598"/>
      <c r="F53" s="569">
        <v>0</v>
      </c>
      <c r="G53" s="570">
        <v>0</v>
      </c>
      <c r="H53" s="571">
        <f t="shared" si="2"/>
        <v>0</v>
      </c>
      <c r="I53" s="31"/>
      <c r="J53" s="31"/>
      <c r="K53" s="237"/>
      <c r="L53" s="237"/>
    </row>
    <row r="54" spans="1:12" ht="20.25" customHeight="1">
      <c r="A54" s="58"/>
      <c r="B54" s="137" t="s">
        <v>233</v>
      </c>
      <c r="C54" s="114"/>
      <c r="D54" s="596" t="s">
        <v>12</v>
      </c>
      <c r="E54" s="598"/>
      <c r="F54" s="569">
        <v>0</v>
      </c>
      <c r="G54" s="570">
        <v>0</v>
      </c>
      <c r="H54" s="571">
        <f t="shared" si="2"/>
        <v>0</v>
      </c>
      <c r="I54" s="31"/>
      <c r="J54" s="31"/>
      <c r="K54" s="237"/>
      <c r="L54" s="237"/>
    </row>
    <row r="55" spans="1:12" ht="20.25" customHeight="1">
      <c r="A55" s="58"/>
      <c r="B55" s="137" t="s">
        <v>233</v>
      </c>
      <c r="C55" s="114"/>
      <c r="D55" s="596" t="s">
        <v>12</v>
      </c>
      <c r="E55" s="598"/>
      <c r="F55" s="569">
        <v>0</v>
      </c>
      <c r="G55" s="570">
        <v>0</v>
      </c>
      <c r="H55" s="571">
        <f t="shared" si="2"/>
        <v>0</v>
      </c>
      <c r="I55" s="31"/>
      <c r="J55" s="31"/>
      <c r="K55" s="237"/>
      <c r="L55" s="237"/>
    </row>
    <row r="56" spans="1:12" ht="20.25" customHeight="1">
      <c r="A56" s="58"/>
      <c r="B56" s="137" t="s">
        <v>233</v>
      </c>
      <c r="C56" s="114"/>
      <c r="D56" s="596" t="s">
        <v>12</v>
      </c>
      <c r="E56" s="598"/>
      <c r="F56" s="569">
        <v>0</v>
      </c>
      <c r="G56" s="570">
        <v>0</v>
      </c>
      <c r="H56" s="571">
        <f>F56+G56</f>
        <v>0</v>
      </c>
      <c r="I56" s="31"/>
      <c r="J56" s="31"/>
      <c r="K56" s="237"/>
      <c r="L56" s="237"/>
    </row>
    <row r="57" spans="1:12" ht="21" customHeight="1">
      <c r="A57" s="58"/>
      <c r="B57" s="137" t="s">
        <v>233</v>
      </c>
      <c r="C57" s="116"/>
      <c r="D57" s="596" t="s">
        <v>12</v>
      </c>
      <c r="E57" s="598"/>
      <c r="F57" s="569">
        <v>0</v>
      </c>
      <c r="G57" s="570">
        <v>0</v>
      </c>
      <c r="H57" s="571">
        <f t="shared" si="0"/>
        <v>0</v>
      </c>
      <c r="I57" s="31"/>
      <c r="J57" s="31"/>
      <c r="K57" s="237"/>
      <c r="L57" s="237"/>
    </row>
    <row r="58" spans="1:12" ht="21" customHeight="1">
      <c r="A58" s="58"/>
      <c r="B58" s="137" t="s">
        <v>233</v>
      </c>
      <c r="C58" s="116"/>
      <c r="D58" s="596" t="s">
        <v>12</v>
      </c>
      <c r="E58" s="598"/>
      <c r="F58" s="569">
        <v>0</v>
      </c>
      <c r="G58" s="570">
        <v>0</v>
      </c>
      <c r="H58" s="571">
        <f t="shared" si="0"/>
        <v>0</v>
      </c>
      <c r="I58" s="31"/>
      <c r="J58" s="31"/>
      <c r="K58" s="237"/>
      <c r="L58" s="237"/>
    </row>
    <row r="59" spans="1:12" ht="18.75">
      <c r="A59" s="58"/>
      <c r="B59" s="138" t="s">
        <v>233</v>
      </c>
      <c r="C59" s="262" t="s">
        <v>234</v>
      </c>
      <c r="D59" s="604" t="s">
        <v>12</v>
      </c>
      <c r="E59" s="601"/>
      <c r="F59" s="573">
        <v>0</v>
      </c>
      <c r="G59" s="576">
        <v>0</v>
      </c>
      <c r="H59" s="574">
        <f t="shared" si="0"/>
        <v>0</v>
      </c>
      <c r="I59" s="235"/>
      <c r="J59" s="235"/>
      <c r="K59" s="243"/>
      <c r="L59" s="68"/>
    </row>
    <row r="60" spans="2:12" ht="61.5" customHeight="1">
      <c r="B60" s="244" t="s">
        <v>51</v>
      </c>
      <c r="C60" s="115" t="s">
        <v>384</v>
      </c>
      <c r="D60" s="602" t="s">
        <v>12</v>
      </c>
      <c r="E60" s="603" t="s">
        <v>350</v>
      </c>
      <c r="F60" s="563">
        <f>SUM(F61:F67)</f>
        <v>0</v>
      </c>
      <c r="G60" s="575">
        <f>SUM(G61:G67)</f>
        <v>0</v>
      </c>
      <c r="H60" s="577">
        <f>F60+G60</f>
        <v>0</v>
      </c>
      <c r="I60" s="235"/>
      <c r="J60" s="235"/>
      <c r="K60" s="243"/>
      <c r="L60" s="68"/>
    </row>
    <row r="61" spans="2:12" ht="18.75">
      <c r="B61" s="137" t="s">
        <v>165</v>
      </c>
      <c r="C61" s="139"/>
      <c r="D61" s="596" t="s">
        <v>12</v>
      </c>
      <c r="E61" s="598"/>
      <c r="F61" s="566">
        <v>0</v>
      </c>
      <c r="G61" s="567">
        <v>0</v>
      </c>
      <c r="H61" s="568">
        <f>F61+G61</f>
        <v>0</v>
      </c>
      <c r="I61" s="235"/>
      <c r="J61" s="235"/>
      <c r="K61" s="243"/>
      <c r="L61" s="68"/>
    </row>
    <row r="62" spans="2:12" ht="18.75">
      <c r="B62" s="137" t="s">
        <v>166</v>
      </c>
      <c r="C62" s="117"/>
      <c r="D62" s="596" t="s">
        <v>12</v>
      </c>
      <c r="E62" s="598"/>
      <c r="F62" s="569">
        <v>0</v>
      </c>
      <c r="G62" s="570">
        <v>0</v>
      </c>
      <c r="H62" s="578">
        <f t="shared" si="0"/>
        <v>0</v>
      </c>
      <c r="I62" s="235"/>
      <c r="J62" s="235"/>
      <c r="K62" s="243"/>
      <c r="L62" s="68"/>
    </row>
    <row r="63" spans="2:12" ht="18.75">
      <c r="B63" s="137" t="s">
        <v>167</v>
      </c>
      <c r="C63" s="117"/>
      <c r="D63" s="596" t="s">
        <v>12</v>
      </c>
      <c r="E63" s="598"/>
      <c r="F63" s="569">
        <v>0</v>
      </c>
      <c r="G63" s="570">
        <v>0</v>
      </c>
      <c r="H63" s="578">
        <f t="shared" si="0"/>
        <v>0</v>
      </c>
      <c r="I63" s="235"/>
      <c r="J63" s="235"/>
      <c r="K63" s="243"/>
      <c r="L63" s="68"/>
    </row>
    <row r="64" spans="2:12" ht="18.75">
      <c r="B64" s="137" t="s">
        <v>168</v>
      </c>
      <c r="C64" s="117"/>
      <c r="D64" s="596" t="s">
        <v>12</v>
      </c>
      <c r="E64" s="598"/>
      <c r="F64" s="569">
        <v>0</v>
      </c>
      <c r="G64" s="570">
        <v>0</v>
      </c>
      <c r="H64" s="571">
        <f t="shared" si="0"/>
        <v>0</v>
      </c>
      <c r="I64" s="235"/>
      <c r="J64" s="235"/>
      <c r="K64" s="243"/>
      <c r="L64" s="68"/>
    </row>
    <row r="65" spans="1:12" ht="18.75">
      <c r="A65" s="58"/>
      <c r="B65" s="137" t="s">
        <v>233</v>
      </c>
      <c r="C65" s="117"/>
      <c r="D65" s="596" t="s">
        <v>12</v>
      </c>
      <c r="E65" s="598"/>
      <c r="F65" s="569">
        <v>0</v>
      </c>
      <c r="G65" s="570">
        <v>0</v>
      </c>
      <c r="H65" s="571">
        <f t="shared" si="0"/>
        <v>0</v>
      </c>
      <c r="I65" s="235"/>
      <c r="J65" s="235"/>
      <c r="K65" s="243"/>
      <c r="L65" s="68"/>
    </row>
    <row r="66" spans="1:12" ht="18.75">
      <c r="A66" s="58"/>
      <c r="B66" s="137" t="s">
        <v>233</v>
      </c>
      <c r="C66" s="117"/>
      <c r="D66" s="596" t="s">
        <v>12</v>
      </c>
      <c r="E66" s="598"/>
      <c r="F66" s="569">
        <v>0</v>
      </c>
      <c r="G66" s="570">
        <v>0</v>
      </c>
      <c r="H66" s="571">
        <f t="shared" si="0"/>
        <v>0</v>
      </c>
      <c r="I66" s="235"/>
      <c r="J66" s="235"/>
      <c r="K66" s="243"/>
      <c r="L66" s="68"/>
    </row>
    <row r="67" spans="1:12" ht="18.75">
      <c r="A67" s="58"/>
      <c r="B67" s="137" t="s">
        <v>233</v>
      </c>
      <c r="C67" s="117"/>
      <c r="D67" s="596" t="s">
        <v>12</v>
      </c>
      <c r="E67" s="598"/>
      <c r="F67" s="569">
        <v>0</v>
      </c>
      <c r="G67" s="570">
        <v>0</v>
      </c>
      <c r="H67" s="571">
        <f t="shared" si="0"/>
        <v>0</v>
      </c>
      <c r="I67" s="235"/>
      <c r="J67" s="235"/>
      <c r="K67" s="243"/>
      <c r="L67" s="68"/>
    </row>
    <row r="68" spans="1:12" s="69" customFormat="1" ht="38.25">
      <c r="A68" s="666"/>
      <c r="B68" s="244" t="s">
        <v>337</v>
      </c>
      <c r="C68" s="115" t="str">
        <f>'8-НКРЕКП-вода '!C44</f>
        <v>інші адміністративні витрати (розшифрувати гр. 6, 8 )</v>
      </c>
      <c r="D68" s="602" t="s">
        <v>12</v>
      </c>
      <c r="E68" s="603" t="s">
        <v>39</v>
      </c>
      <c r="F68" s="563">
        <f>SUM(F69:F93)</f>
        <v>0</v>
      </c>
      <c r="G68" s="575">
        <f>SUM(G69:G93)</f>
        <v>0</v>
      </c>
      <c r="H68" s="577">
        <f aca="true" t="shared" si="3" ref="H68:H111">F68+G68</f>
        <v>0</v>
      </c>
      <c r="I68" s="31"/>
      <c r="J68" s="31"/>
      <c r="K68" s="237"/>
      <c r="L68" s="237"/>
    </row>
    <row r="69" spans="2:12" ht="18.75">
      <c r="B69" s="137" t="s">
        <v>338</v>
      </c>
      <c r="C69" s="259" t="s">
        <v>188</v>
      </c>
      <c r="D69" s="596" t="s">
        <v>12</v>
      </c>
      <c r="E69" s="598"/>
      <c r="F69" s="566">
        <v>0</v>
      </c>
      <c r="G69" s="567">
        <v>0</v>
      </c>
      <c r="H69" s="568">
        <f t="shared" si="3"/>
        <v>0</v>
      </c>
      <c r="I69" s="235"/>
      <c r="J69" s="235"/>
      <c r="K69" s="243"/>
      <c r="L69" s="68"/>
    </row>
    <row r="70" spans="2:12" ht="23.25" customHeight="1">
      <c r="B70" s="137" t="s">
        <v>339</v>
      </c>
      <c r="C70" s="260" t="s">
        <v>189</v>
      </c>
      <c r="D70" s="596" t="s">
        <v>12</v>
      </c>
      <c r="E70" s="598"/>
      <c r="F70" s="569">
        <v>0</v>
      </c>
      <c r="G70" s="570">
        <v>0</v>
      </c>
      <c r="H70" s="578">
        <f t="shared" si="3"/>
        <v>0</v>
      </c>
      <c r="I70" s="31"/>
      <c r="J70" s="31"/>
      <c r="K70" s="237"/>
      <c r="L70" s="237"/>
    </row>
    <row r="71" spans="1:12" s="70" customFormat="1" ht="18.75">
      <c r="A71" s="667"/>
      <c r="B71" s="137" t="s">
        <v>340</v>
      </c>
      <c r="C71" s="260" t="s">
        <v>192</v>
      </c>
      <c r="D71" s="596" t="s">
        <v>12</v>
      </c>
      <c r="E71" s="598"/>
      <c r="F71" s="569">
        <v>0</v>
      </c>
      <c r="G71" s="570">
        <v>0</v>
      </c>
      <c r="H71" s="578">
        <f t="shared" si="3"/>
        <v>0</v>
      </c>
      <c r="I71" s="235"/>
      <c r="J71" s="235"/>
      <c r="K71" s="243"/>
      <c r="L71" s="68"/>
    </row>
    <row r="72" spans="2:12" ht="18.75" customHeight="1">
      <c r="B72" s="137" t="s">
        <v>341</v>
      </c>
      <c r="C72" s="260" t="s">
        <v>250</v>
      </c>
      <c r="D72" s="596" t="s">
        <v>12</v>
      </c>
      <c r="E72" s="598"/>
      <c r="F72" s="569">
        <v>0</v>
      </c>
      <c r="G72" s="570">
        <v>0</v>
      </c>
      <c r="H72" s="578">
        <f t="shared" si="3"/>
        <v>0</v>
      </c>
      <c r="I72" s="31"/>
      <c r="J72" s="31"/>
      <c r="K72" s="237"/>
      <c r="L72" s="237"/>
    </row>
    <row r="73" spans="2:12" ht="23.25" customHeight="1">
      <c r="B73" s="137" t="s">
        <v>342</v>
      </c>
      <c r="C73" s="260" t="s">
        <v>160</v>
      </c>
      <c r="D73" s="596" t="s">
        <v>12</v>
      </c>
      <c r="E73" s="598"/>
      <c r="F73" s="569">
        <v>0</v>
      </c>
      <c r="G73" s="570">
        <v>0</v>
      </c>
      <c r="H73" s="578">
        <f t="shared" si="3"/>
        <v>0</v>
      </c>
      <c r="I73" s="235"/>
      <c r="J73" s="235"/>
      <c r="K73" s="243"/>
      <c r="L73" s="68"/>
    </row>
    <row r="74" spans="2:12" ht="21.75" customHeight="1">
      <c r="B74" s="137" t="s">
        <v>343</v>
      </c>
      <c r="C74" s="260" t="s">
        <v>161</v>
      </c>
      <c r="D74" s="596" t="s">
        <v>12</v>
      </c>
      <c r="E74" s="598"/>
      <c r="F74" s="569">
        <v>0</v>
      </c>
      <c r="G74" s="570">
        <v>0</v>
      </c>
      <c r="H74" s="578">
        <f t="shared" si="3"/>
        <v>0</v>
      </c>
      <c r="I74" s="31"/>
      <c r="J74" s="31"/>
      <c r="K74" s="237"/>
      <c r="L74" s="237"/>
    </row>
    <row r="75" spans="2:12" ht="18.75">
      <c r="B75" s="137" t="s">
        <v>344</v>
      </c>
      <c r="C75" s="260" t="s">
        <v>238</v>
      </c>
      <c r="D75" s="596" t="s">
        <v>12</v>
      </c>
      <c r="E75" s="598"/>
      <c r="F75" s="569">
        <v>0</v>
      </c>
      <c r="G75" s="570">
        <v>0</v>
      </c>
      <c r="H75" s="578">
        <f t="shared" si="3"/>
        <v>0</v>
      </c>
      <c r="I75" s="235"/>
      <c r="J75" s="235"/>
      <c r="K75" s="243"/>
      <c r="L75" s="68"/>
    </row>
    <row r="76" spans="2:12" ht="21.75" customHeight="1">
      <c r="B76" s="137" t="s">
        <v>345</v>
      </c>
      <c r="C76" s="260" t="s">
        <v>162</v>
      </c>
      <c r="D76" s="596" t="s">
        <v>12</v>
      </c>
      <c r="E76" s="598"/>
      <c r="F76" s="569">
        <v>0</v>
      </c>
      <c r="G76" s="570">
        <v>0</v>
      </c>
      <c r="H76" s="578">
        <f t="shared" si="3"/>
        <v>0</v>
      </c>
      <c r="I76" s="31"/>
      <c r="J76" s="31"/>
      <c r="K76" s="237"/>
      <c r="L76" s="237"/>
    </row>
    <row r="77" spans="2:12" ht="18.75">
      <c r="B77" s="137" t="s">
        <v>346</v>
      </c>
      <c r="C77" s="260" t="s">
        <v>187</v>
      </c>
      <c r="D77" s="596" t="s">
        <v>12</v>
      </c>
      <c r="E77" s="598"/>
      <c r="F77" s="569">
        <v>0</v>
      </c>
      <c r="G77" s="570">
        <v>0</v>
      </c>
      <c r="H77" s="578">
        <f t="shared" si="3"/>
        <v>0</v>
      </c>
      <c r="I77" s="235"/>
      <c r="J77" s="235"/>
      <c r="K77" s="243"/>
      <c r="L77" s="68"/>
    </row>
    <row r="78" spans="2:12" ht="21.75" customHeight="1">
      <c r="B78" s="137" t="s">
        <v>347</v>
      </c>
      <c r="C78" s="260" t="s">
        <v>193</v>
      </c>
      <c r="D78" s="596" t="s">
        <v>12</v>
      </c>
      <c r="E78" s="598"/>
      <c r="F78" s="569">
        <v>0</v>
      </c>
      <c r="G78" s="570">
        <v>0</v>
      </c>
      <c r="H78" s="578">
        <f t="shared" si="3"/>
        <v>0</v>
      </c>
      <c r="I78" s="31"/>
      <c r="J78" s="31"/>
      <c r="K78" s="237"/>
      <c r="L78" s="237"/>
    </row>
    <row r="79" spans="2:12" ht="18.75">
      <c r="B79" s="137" t="s">
        <v>348</v>
      </c>
      <c r="C79" s="260" t="s">
        <v>240</v>
      </c>
      <c r="D79" s="596" t="s">
        <v>12</v>
      </c>
      <c r="E79" s="598"/>
      <c r="F79" s="569">
        <v>0</v>
      </c>
      <c r="G79" s="570">
        <v>0</v>
      </c>
      <c r="H79" s="578">
        <f t="shared" si="3"/>
        <v>0</v>
      </c>
      <c r="I79" s="235"/>
      <c r="J79" s="235"/>
      <c r="K79" s="243"/>
      <c r="L79" s="68"/>
    </row>
    <row r="80" spans="2:12" ht="38.25">
      <c r="B80" s="137" t="s">
        <v>349</v>
      </c>
      <c r="C80" s="261" t="s">
        <v>267</v>
      </c>
      <c r="D80" s="596" t="s">
        <v>12</v>
      </c>
      <c r="E80" s="598"/>
      <c r="F80" s="569">
        <v>0</v>
      </c>
      <c r="G80" s="570">
        <v>0</v>
      </c>
      <c r="H80" s="578">
        <f t="shared" si="3"/>
        <v>0</v>
      </c>
      <c r="I80" s="31"/>
      <c r="J80" s="31"/>
      <c r="K80" s="237"/>
      <c r="L80" s="237"/>
    </row>
    <row r="81" spans="1:12" ht="18.75">
      <c r="A81" s="58"/>
      <c r="B81" s="137" t="s">
        <v>233</v>
      </c>
      <c r="C81" s="117"/>
      <c r="D81" s="596" t="s">
        <v>12</v>
      </c>
      <c r="E81" s="598"/>
      <c r="F81" s="569">
        <v>0</v>
      </c>
      <c r="G81" s="570">
        <v>0</v>
      </c>
      <c r="H81" s="571">
        <f t="shared" si="3"/>
        <v>0</v>
      </c>
      <c r="I81" s="235"/>
      <c r="J81" s="235"/>
      <c r="K81" s="243"/>
      <c r="L81" s="68"/>
    </row>
    <row r="82" spans="1:12" ht="18.75">
      <c r="A82" s="58"/>
      <c r="B82" s="137" t="s">
        <v>233</v>
      </c>
      <c r="C82" s="117"/>
      <c r="D82" s="596" t="s">
        <v>12</v>
      </c>
      <c r="E82" s="598"/>
      <c r="F82" s="569">
        <v>0</v>
      </c>
      <c r="G82" s="570">
        <v>0</v>
      </c>
      <c r="H82" s="571">
        <f aca="true" t="shared" si="4" ref="H82:H88">F82+G82</f>
        <v>0</v>
      </c>
      <c r="I82" s="235"/>
      <c r="J82" s="235"/>
      <c r="K82" s="243"/>
      <c r="L82" s="68"/>
    </row>
    <row r="83" spans="1:12" ht="18.75">
      <c r="A83" s="58"/>
      <c r="B83" s="137" t="s">
        <v>233</v>
      </c>
      <c r="C83" s="117"/>
      <c r="D83" s="596" t="s">
        <v>12</v>
      </c>
      <c r="E83" s="598"/>
      <c r="F83" s="569">
        <v>0</v>
      </c>
      <c r="G83" s="570">
        <v>0</v>
      </c>
      <c r="H83" s="571">
        <f>F83+G83</f>
        <v>0</v>
      </c>
      <c r="I83" s="235"/>
      <c r="J83" s="235"/>
      <c r="K83" s="243"/>
      <c r="L83" s="68"/>
    </row>
    <row r="84" spans="1:12" ht="18.75">
      <c r="A84" s="58"/>
      <c r="B84" s="137" t="s">
        <v>233</v>
      </c>
      <c r="C84" s="117"/>
      <c r="D84" s="596" t="s">
        <v>12</v>
      </c>
      <c r="E84" s="598"/>
      <c r="F84" s="569">
        <v>0</v>
      </c>
      <c r="G84" s="570">
        <v>0</v>
      </c>
      <c r="H84" s="571">
        <f>F84+G84</f>
        <v>0</v>
      </c>
      <c r="I84" s="235"/>
      <c r="J84" s="235"/>
      <c r="K84" s="243"/>
      <c r="L84" s="68"/>
    </row>
    <row r="85" spans="1:12" ht="18.75">
      <c r="A85" s="58"/>
      <c r="B85" s="137" t="s">
        <v>233</v>
      </c>
      <c r="C85" s="117"/>
      <c r="D85" s="596" t="s">
        <v>12</v>
      </c>
      <c r="E85" s="598"/>
      <c r="F85" s="569">
        <v>0</v>
      </c>
      <c r="G85" s="570">
        <v>0</v>
      </c>
      <c r="H85" s="571">
        <f t="shared" si="4"/>
        <v>0</v>
      </c>
      <c r="I85" s="235"/>
      <c r="J85" s="235"/>
      <c r="K85" s="243"/>
      <c r="L85" s="68"/>
    </row>
    <row r="86" spans="1:12" ht="18.75">
      <c r="A86" s="58"/>
      <c r="B86" s="137" t="s">
        <v>233</v>
      </c>
      <c r="C86" s="117"/>
      <c r="D86" s="596" t="s">
        <v>12</v>
      </c>
      <c r="E86" s="598"/>
      <c r="F86" s="569">
        <v>0</v>
      </c>
      <c r="G86" s="570">
        <v>0</v>
      </c>
      <c r="H86" s="571">
        <f t="shared" si="4"/>
        <v>0</v>
      </c>
      <c r="I86" s="235"/>
      <c r="J86" s="235"/>
      <c r="K86" s="243"/>
      <c r="L86" s="68"/>
    </row>
    <row r="87" spans="1:12" ht="18.75">
      <c r="A87" s="58"/>
      <c r="B87" s="137" t="s">
        <v>233</v>
      </c>
      <c r="C87" s="117"/>
      <c r="D87" s="596" t="s">
        <v>12</v>
      </c>
      <c r="E87" s="598"/>
      <c r="F87" s="569">
        <v>0</v>
      </c>
      <c r="G87" s="570">
        <v>0</v>
      </c>
      <c r="H87" s="571">
        <f t="shared" si="4"/>
        <v>0</v>
      </c>
      <c r="I87" s="235"/>
      <c r="J87" s="235"/>
      <c r="K87" s="243"/>
      <c r="L87" s="68"/>
    </row>
    <row r="88" spans="1:12" ht="18.75">
      <c r="A88" s="58"/>
      <c r="B88" s="137" t="s">
        <v>233</v>
      </c>
      <c r="C88" s="117"/>
      <c r="D88" s="596" t="s">
        <v>12</v>
      </c>
      <c r="E88" s="598"/>
      <c r="F88" s="569">
        <v>0</v>
      </c>
      <c r="G88" s="570">
        <v>0</v>
      </c>
      <c r="H88" s="571">
        <f t="shared" si="4"/>
        <v>0</v>
      </c>
      <c r="I88" s="235"/>
      <c r="J88" s="235"/>
      <c r="K88" s="243"/>
      <c r="L88" s="68"/>
    </row>
    <row r="89" spans="1:12" ht="18.75">
      <c r="A89" s="58"/>
      <c r="B89" s="137" t="s">
        <v>233</v>
      </c>
      <c r="C89" s="117"/>
      <c r="D89" s="596" t="s">
        <v>12</v>
      </c>
      <c r="E89" s="598"/>
      <c r="F89" s="569">
        <v>0</v>
      </c>
      <c r="G89" s="570">
        <v>0</v>
      </c>
      <c r="H89" s="571">
        <f>F89+G89</f>
        <v>0</v>
      </c>
      <c r="I89" s="235"/>
      <c r="J89" s="235"/>
      <c r="K89" s="243"/>
      <c r="L89" s="68"/>
    </row>
    <row r="90" spans="1:12" ht="18.75">
      <c r="A90" s="58"/>
      <c r="B90" s="137" t="s">
        <v>233</v>
      </c>
      <c r="C90" s="117"/>
      <c r="D90" s="596" t="s">
        <v>12</v>
      </c>
      <c r="E90" s="598"/>
      <c r="F90" s="569">
        <v>0</v>
      </c>
      <c r="G90" s="570">
        <v>0</v>
      </c>
      <c r="H90" s="571">
        <f>F90+G90</f>
        <v>0</v>
      </c>
      <c r="I90" s="235"/>
      <c r="J90" s="235"/>
      <c r="K90" s="243"/>
      <c r="L90" s="68"/>
    </row>
    <row r="91" spans="1:12" ht="18.75">
      <c r="A91" s="58"/>
      <c r="B91" s="137" t="s">
        <v>233</v>
      </c>
      <c r="C91" s="117"/>
      <c r="D91" s="596" t="s">
        <v>12</v>
      </c>
      <c r="E91" s="598"/>
      <c r="F91" s="569">
        <v>0</v>
      </c>
      <c r="G91" s="570">
        <v>0</v>
      </c>
      <c r="H91" s="571">
        <f>F91+G91</f>
        <v>0</v>
      </c>
      <c r="I91" s="235"/>
      <c r="J91" s="235"/>
      <c r="K91" s="243"/>
      <c r="L91" s="68"/>
    </row>
    <row r="92" spans="1:12" ht="18.75">
      <c r="A92" s="58"/>
      <c r="B92" s="137" t="s">
        <v>233</v>
      </c>
      <c r="C92" s="118"/>
      <c r="D92" s="596" t="s">
        <v>12</v>
      </c>
      <c r="E92" s="598"/>
      <c r="F92" s="569">
        <v>0</v>
      </c>
      <c r="G92" s="570">
        <v>0</v>
      </c>
      <c r="H92" s="571">
        <f t="shared" si="3"/>
        <v>0</v>
      </c>
      <c r="I92" s="235"/>
      <c r="J92" s="235"/>
      <c r="K92" s="243"/>
      <c r="L92" s="68"/>
    </row>
    <row r="93" spans="2:12" ht="23.25" customHeight="1">
      <c r="B93" s="81" t="s">
        <v>233</v>
      </c>
      <c r="C93" s="262" t="s">
        <v>235</v>
      </c>
      <c r="D93" s="604" t="s">
        <v>12</v>
      </c>
      <c r="E93" s="601"/>
      <c r="F93" s="573">
        <v>0</v>
      </c>
      <c r="G93" s="576">
        <v>0</v>
      </c>
      <c r="H93" s="579">
        <f t="shared" si="3"/>
        <v>0</v>
      </c>
      <c r="I93" s="31"/>
      <c r="J93" s="31"/>
      <c r="K93" s="237"/>
      <c r="L93" s="237"/>
    </row>
    <row r="94" spans="1:12" s="69" customFormat="1" ht="18.75">
      <c r="A94" s="666"/>
      <c r="B94" s="244" t="s">
        <v>56</v>
      </c>
      <c r="C94" s="115" t="str">
        <f>'8-НКРЕКП-вода '!C49</f>
        <v>інші витрати на збут (розшифрувати гр. 6, 8 )</v>
      </c>
      <c r="D94" s="602" t="s">
        <v>12</v>
      </c>
      <c r="E94" s="603" t="s">
        <v>47</v>
      </c>
      <c r="F94" s="563">
        <f>SUM(F95:F112)</f>
        <v>0</v>
      </c>
      <c r="G94" s="575">
        <f>SUM(G95:G112)</f>
        <v>0</v>
      </c>
      <c r="H94" s="577">
        <f t="shared" si="3"/>
        <v>0</v>
      </c>
      <c r="I94" s="235"/>
      <c r="J94" s="235"/>
      <c r="K94" s="243"/>
      <c r="L94" s="68"/>
    </row>
    <row r="95" spans="2:12" ht="23.25" customHeight="1">
      <c r="B95" s="191" t="s">
        <v>170</v>
      </c>
      <c r="C95" s="263" t="s">
        <v>188</v>
      </c>
      <c r="D95" s="604" t="s">
        <v>12</v>
      </c>
      <c r="E95" s="601"/>
      <c r="F95" s="580">
        <v>0</v>
      </c>
      <c r="G95" s="581">
        <v>0</v>
      </c>
      <c r="H95" s="582">
        <f t="shared" si="3"/>
        <v>0</v>
      </c>
      <c r="I95" s="31"/>
      <c r="J95" s="31"/>
      <c r="K95" s="237"/>
      <c r="L95" s="237"/>
    </row>
    <row r="96" spans="1:12" ht="5.25" customHeight="1">
      <c r="A96" s="668"/>
      <c r="B96" s="192"/>
      <c r="C96" s="193"/>
      <c r="D96" s="605"/>
      <c r="E96" s="606"/>
      <c r="F96" s="583"/>
      <c r="G96" s="584"/>
      <c r="H96" s="583"/>
      <c r="I96" s="31"/>
      <c r="J96" s="31"/>
      <c r="K96" s="237"/>
      <c r="L96" s="237"/>
    </row>
    <row r="97" spans="1:12" ht="23.25" customHeight="1">
      <c r="A97" s="668"/>
      <c r="B97" s="192"/>
      <c r="C97" s="272"/>
      <c r="D97" s="607"/>
      <c r="E97" s="607"/>
      <c r="F97" s="585"/>
      <c r="G97" s="585"/>
      <c r="H97" s="586" t="s">
        <v>378</v>
      </c>
      <c r="I97" s="31"/>
      <c r="J97" s="31"/>
      <c r="K97" s="237"/>
      <c r="L97" s="237"/>
    </row>
    <row r="98" spans="1:12" ht="19.5" customHeight="1">
      <c r="A98" s="668"/>
      <c r="B98" s="194"/>
      <c r="C98" s="194"/>
      <c r="D98" s="608"/>
      <c r="E98" s="195" t="s">
        <v>44</v>
      </c>
      <c r="F98" s="587"/>
      <c r="G98" s="587"/>
      <c r="H98" s="587"/>
      <c r="I98" s="31"/>
      <c r="J98" s="31"/>
      <c r="K98" s="237"/>
      <c r="L98" s="237"/>
    </row>
    <row r="99" spans="1:12" ht="18.75">
      <c r="A99" s="669"/>
      <c r="B99" s="188" t="s">
        <v>171</v>
      </c>
      <c r="C99" s="264" t="s">
        <v>194</v>
      </c>
      <c r="D99" s="609" t="s">
        <v>12</v>
      </c>
      <c r="E99" s="597"/>
      <c r="F99" s="588">
        <v>0</v>
      </c>
      <c r="G99" s="589">
        <v>0</v>
      </c>
      <c r="H99" s="590">
        <f t="shared" si="3"/>
        <v>0</v>
      </c>
      <c r="I99" s="235"/>
      <c r="J99" s="235"/>
      <c r="K99" s="243"/>
      <c r="L99" s="68"/>
    </row>
    <row r="100" spans="1:12" ht="24.75" customHeight="1">
      <c r="A100" s="670"/>
      <c r="B100" s="137" t="s">
        <v>172</v>
      </c>
      <c r="C100" s="260" t="s">
        <v>195</v>
      </c>
      <c r="D100" s="596" t="s">
        <v>12</v>
      </c>
      <c r="E100" s="598"/>
      <c r="F100" s="569">
        <v>0</v>
      </c>
      <c r="G100" s="570">
        <v>0</v>
      </c>
      <c r="H100" s="578">
        <f t="shared" si="3"/>
        <v>0</v>
      </c>
      <c r="I100" s="31"/>
      <c r="J100" s="31"/>
      <c r="K100" s="237"/>
      <c r="L100" s="237"/>
    </row>
    <row r="101" spans="1:12" ht="37.5">
      <c r="A101" s="670"/>
      <c r="B101" s="137" t="s">
        <v>173</v>
      </c>
      <c r="C101" s="260" t="s">
        <v>205</v>
      </c>
      <c r="D101" s="596" t="s">
        <v>12</v>
      </c>
      <c r="E101" s="598"/>
      <c r="F101" s="569">
        <v>0</v>
      </c>
      <c r="G101" s="570">
        <v>0</v>
      </c>
      <c r="H101" s="578">
        <f t="shared" si="3"/>
        <v>0</v>
      </c>
      <c r="I101" s="235"/>
      <c r="J101" s="235"/>
      <c r="K101" s="243"/>
      <c r="L101" s="68"/>
    </row>
    <row r="102" spans="1:12" ht="56.25">
      <c r="A102" s="670"/>
      <c r="B102" s="137" t="s">
        <v>174</v>
      </c>
      <c r="C102" s="260" t="s">
        <v>196</v>
      </c>
      <c r="D102" s="596" t="s">
        <v>12</v>
      </c>
      <c r="E102" s="598"/>
      <c r="F102" s="569">
        <v>0</v>
      </c>
      <c r="G102" s="570">
        <v>0</v>
      </c>
      <c r="H102" s="578">
        <f t="shared" si="3"/>
        <v>0</v>
      </c>
      <c r="I102" s="31"/>
      <c r="J102" s="31"/>
      <c r="K102" s="237"/>
      <c r="L102" s="237"/>
    </row>
    <row r="103" spans="1:12" ht="56.25">
      <c r="A103" s="670"/>
      <c r="B103" s="137" t="s">
        <v>175</v>
      </c>
      <c r="C103" s="260" t="s">
        <v>197</v>
      </c>
      <c r="D103" s="596" t="s">
        <v>12</v>
      </c>
      <c r="E103" s="598"/>
      <c r="F103" s="569">
        <v>0</v>
      </c>
      <c r="G103" s="570">
        <v>0</v>
      </c>
      <c r="H103" s="578">
        <f t="shared" si="3"/>
        <v>0</v>
      </c>
      <c r="I103" s="235"/>
      <c r="J103" s="235"/>
      <c r="K103" s="243"/>
      <c r="L103" s="68"/>
    </row>
    <row r="104" spans="1:12" ht="24.75" customHeight="1">
      <c r="A104" s="670"/>
      <c r="B104" s="137" t="s">
        <v>176</v>
      </c>
      <c r="C104" s="260" t="s">
        <v>187</v>
      </c>
      <c r="D104" s="596" t="s">
        <v>12</v>
      </c>
      <c r="E104" s="598"/>
      <c r="F104" s="569">
        <v>0</v>
      </c>
      <c r="G104" s="570">
        <v>0</v>
      </c>
      <c r="H104" s="578">
        <f t="shared" si="3"/>
        <v>0</v>
      </c>
      <c r="I104" s="31"/>
      <c r="J104" s="31"/>
      <c r="K104" s="237"/>
      <c r="L104" s="237"/>
    </row>
    <row r="105" spans="1:12" ht="18.75">
      <c r="A105" s="670"/>
      <c r="B105" s="137" t="s">
        <v>177</v>
      </c>
      <c r="C105" s="260" t="s">
        <v>240</v>
      </c>
      <c r="D105" s="596" t="s">
        <v>12</v>
      </c>
      <c r="E105" s="598"/>
      <c r="F105" s="569">
        <v>0</v>
      </c>
      <c r="G105" s="570">
        <v>0</v>
      </c>
      <c r="H105" s="578">
        <f t="shared" si="3"/>
        <v>0</v>
      </c>
      <c r="I105" s="235"/>
      <c r="J105" s="235"/>
      <c r="K105" s="243"/>
      <c r="L105" s="68"/>
    </row>
    <row r="106" spans="1:12" ht="21.75" customHeight="1">
      <c r="A106" s="670"/>
      <c r="B106" s="137" t="s">
        <v>178</v>
      </c>
      <c r="C106" s="260" t="s">
        <v>161</v>
      </c>
      <c r="D106" s="596" t="s">
        <v>12</v>
      </c>
      <c r="E106" s="598"/>
      <c r="F106" s="569">
        <v>0</v>
      </c>
      <c r="G106" s="570">
        <v>0</v>
      </c>
      <c r="H106" s="578">
        <f t="shared" si="3"/>
        <v>0</v>
      </c>
      <c r="I106" s="31"/>
      <c r="J106" s="31"/>
      <c r="K106" s="237"/>
      <c r="L106" s="237"/>
    </row>
    <row r="107" spans="1:12" ht="18.75">
      <c r="A107" s="670"/>
      <c r="B107" s="137" t="s">
        <v>179</v>
      </c>
      <c r="C107" s="265" t="s">
        <v>317</v>
      </c>
      <c r="D107" s="596" t="s">
        <v>12</v>
      </c>
      <c r="E107" s="598"/>
      <c r="F107" s="569">
        <v>0</v>
      </c>
      <c r="G107" s="570">
        <v>0</v>
      </c>
      <c r="H107" s="578">
        <f t="shared" si="3"/>
        <v>0</v>
      </c>
      <c r="I107" s="235"/>
      <c r="J107" s="235"/>
      <c r="K107" s="68"/>
      <c r="L107" s="68"/>
    </row>
    <row r="108" spans="1:12" ht="23.25" customHeight="1">
      <c r="A108" s="670"/>
      <c r="B108" s="137" t="s">
        <v>180</v>
      </c>
      <c r="C108" s="117"/>
      <c r="D108" s="596" t="s">
        <v>12</v>
      </c>
      <c r="E108" s="598"/>
      <c r="F108" s="569">
        <v>0</v>
      </c>
      <c r="G108" s="570">
        <v>0</v>
      </c>
      <c r="H108" s="571">
        <f t="shared" si="3"/>
        <v>0</v>
      </c>
      <c r="I108" s="31"/>
      <c r="J108" s="31"/>
      <c r="K108" s="237"/>
      <c r="L108" s="237"/>
    </row>
    <row r="109" spans="1:12" ht="18.75">
      <c r="A109" s="670"/>
      <c r="B109" s="137" t="s">
        <v>241</v>
      </c>
      <c r="C109" s="117"/>
      <c r="D109" s="596" t="s">
        <v>12</v>
      </c>
      <c r="E109" s="598"/>
      <c r="F109" s="569">
        <v>0</v>
      </c>
      <c r="G109" s="570">
        <v>0</v>
      </c>
      <c r="H109" s="571">
        <f t="shared" si="3"/>
        <v>0</v>
      </c>
      <c r="I109" s="235"/>
      <c r="J109" s="235"/>
      <c r="K109" s="68"/>
      <c r="L109" s="68"/>
    </row>
    <row r="110" spans="1:12" ht="18.75" customHeight="1">
      <c r="A110" s="189"/>
      <c r="B110" s="137" t="s">
        <v>233</v>
      </c>
      <c r="C110" s="117"/>
      <c r="D110" s="596" t="s">
        <v>12</v>
      </c>
      <c r="E110" s="598"/>
      <c r="F110" s="569">
        <v>0</v>
      </c>
      <c r="G110" s="570">
        <v>0</v>
      </c>
      <c r="H110" s="571">
        <f t="shared" si="3"/>
        <v>0</v>
      </c>
      <c r="I110" s="31"/>
      <c r="J110" s="31"/>
      <c r="K110" s="237"/>
      <c r="L110" s="237"/>
    </row>
    <row r="111" spans="1:12" ht="20.25" customHeight="1">
      <c r="A111" s="189"/>
      <c r="B111" s="137" t="s">
        <v>233</v>
      </c>
      <c r="C111" s="117"/>
      <c r="D111" s="596" t="s">
        <v>12</v>
      </c>
      <c r="E111" s="598"/>
      <c r="F111" s="569">
        <v>0</v>
      </c>
      <c r="G111" s="570">
        <v>0</v>
      </c>
      <c r="H111" s="571">
        <f t="shared" si="3"/>
        <v>0</v>
      </c>
      <c r="I111" s="31"/>
      <c r="J111" s="31"/>
      <c r="K111" s="237"/>
      <c r="L111" s="237"/>
    </row>
    <row r="112" spans="1:12" ht="18.75">
      <c r="A112" s="189"/>
      <c r="B112" s="138" t="s">
        <v>233</v>
      </c>
      <c r="C112" s="262" t="s">
        <v>236</v>
      </c>
      <c r="D112" s="604" t="s">
        <v>12</v>
      </c>
      <c r="E112" s="601"/>
      <c r="F112" s="573">
        <v>0</v>
      </c>
      <c r="G112" s="576">
        <v>0</v>
      </c>
      <c r="H112" s="579">
        <f aca="true" t="shared" si="5" ref="H112:H147">F112+G112</f>
        <v>0</v>
      </c>
      <c r="I112" s="235"/>
      <c r="J112" s="235"/>
      <c r="K112" s="68"/>
      <c r="L112" s="68"/>
    </row>
    <row r="113" spans="1:12" s="69" customFormat="1" ht="38.25">
      <c r="A113" s="671"/>
      <c r="B113" s="244" t="s">
        <v>57</v>
      </c>
      <c r="C113" s="115" t="str">
        <f>'8-НКРЕКП-вода '!C50</f>
        <v>Інші  витрати операційної діяльності (розшифрувати)</v>
      </c>
      <c r="D113" s="602" t="s">
        <v>12</v>
      </c>
      <c r="E113" s="603" t="s">
        <v>48</v>
      </c>
      <c r="F113" s="563">
        <f>SUM(F114:F135)</f>
        <v>0</v>
      </c>
      <c r="G113" s="575">
        <f>SUM(G114:G135)</f>
        <v>0</v>
      </c>
      <c r="H113" s="577">
        <f t="shared" si="5"/>
        <v>0</v>
      </c>
      <c r="I113" s="31"/>
      <c r="J113" s="31"/>
      <c r="K113" s="237"/>
      <c r="L113" s="237"/>
    </row>
    <row r="114" spans="1:12" ht="37.5">
      <c r="A114" s="670"/>
      <c r="B114" s="137" t="s">
        <v>58</v>
      </c>
      <c r="C114" s="255" t="s">
        <v>243</v>
      </c>
      <c r="D114" s="596" t="s">
        <v>12</v>
      </c>
      <c r="E114" s="598"/>
      <c r="F114" s="566">
        <v>0</v>
      </c>
      <c r="G114" s="567">
        <v>0</v>
      </c>
      <c r="H114" s="568">
        <f t="shared" si="5"/>
        <v>0</v>
      </c>
      <c r="I114" s="235"/>
      <c r="J114" s="235"/>
      <c r="K114" s="68"/>
      <c r="L114" s="68"/>
    </row>
    <row r="115" spans="1:12" ht="38.25">
      <c r="A115" s="670"/>
      <c r="B115" s="137" t="s">
        <v>244</v>
      </c>
      <c r="C115" s="257" t="s">
        <v>245</v>
      </c>
      <c r="D115" s="596" t="s">
        <v>12</v>
      </c>
      <c r="E115" s="598"/>
      <c r="F115" s="569"/>
      <c r="G115" s="567"/>
      <c r="H115" s="568">
        <f t="shared" si="5"/>
        <v>0</v>
      </c>
      <c r="I115" s="31"/>
      <c r="J115" s="31"/>
      <c r="K115" s="237"/>
      <c r="L115" s="237"/>
    </row>
    <row r="116" spans="1:12" ht="37.5">
      <c r="A116" s="670"/>
      <c r="B116" s="137" t="s">
        <v>142</v>
      </c>
      <c r="C116" s="257" t="s">
        <v>198</v>
      </c>
      <c r="D116" s="596" t="s">
        <v>12</v>
      </c>
      <c r="E116" s="598"/>
      <c r="F116" s="569">
        <v>0</v>
      </c>
      <c r="G116" s="570">
        <v>0</v>
      </c>
      <c r="H116" s="578">
        <f t="shared" si="5"/>
        <v>0</v>
      </c>
      <c r="I116" s="235"/>
      <c r="J116" s="235"/>
      <c r="K116" s="68"/>
      <c r="L116" s="68"/>
    </row>
    <row r="117" spans="1:12" ht="21" customHeight="1">
      <c r="A117" s="670"/>
      <c r="B117" s="137" t="s">
        <v>181</v>
      </c>
      <c r="C117" s="257" t="s">
        <v>199</v>
      </c>
      <c r="D117" s="596" t="s">
        <v>12</v>
      </c>
      <c r="E117" s="598"/>
      <c r="F117" s="569">
        <v>0</v>
      </c>
      <c r="G117" s="570">
        <v>0</v>
      </c>
      <c r="H117" s="578">
        <f t="shared" si="5"/>
        <v>0</v>
      </c>
      <c r="I117" s="31"/>
      <c r="J117" s="31"/>
      <c r="K117" s="237"/>
      <c r="L117" s="237"/>
    </row>
    <row r="118" spans="1:12" ht="18.75">
      <c r="A118" s="670"/>
      <c r="B118" s="137" t="s">
        <v>228</v>
      </c>
      <c r="C118" s="257" t="s">
        <v>200</v>
      </c>
      <c r="D118" s="596" t="s">
        <v>12</v>
      </c>
      <c r="E118" s="598"/>
      <c r="F118" s="569">
        <v>0</v>
      </c>
      <c r="G118" s="570">
        <v>0</v>
      </c>
      <c r="H118" s="578">
        <f t="shared" si="5"/>
        <v>0</v>
      </c>
      <c r="I118" s="235"/>
      <c r="J118" s="235"/>
      <c r="K118" s="68"/>
      <c r="L118" s="68"/>
    </row>
    <row r="119" spans="1:12" ht="93.75">
      <c r="A119" s="670"/>
      <c r="B119" s="137" t="s">
        <v>229</v>
      </c>
      <c r="C119" s="257" t="s">
        <v>201</v>
      </c>
      <c r="D119" s="596" t="s">
        <v>12</v>
      </c>
      <c r="E119" s="598"/>
      <c r="F119" s="569">
        <v>0</v>
      </c>
      <c r="G119" s="570">
        <v>0</v>
      </c>
      <c r="H119" s="578">
        <f t="shared" si="5"/>
        <v>0</v>
      </c>
      <c r="I119" s="31"/>
      <c r="J119" s="31"/>
      <c r="K119" s="237"/>
      <c r="L119" s="237"/>
    </row>
    <row r="120" spans="1:12" ht="20.25" customHeight="1">
      <c r="A120" s="670"/>
      <c r="B120" s="137" t="s">
        <v>230</v>
      </c>
      <c r="C120" s="257" t="s">
        <v>202</v>
      </c>
      <c r="D120" s="596" t="s">
        <v>12</v>
      </c>
      <c r="E120" s="598"/>
      <c r="F120" s="569">
        <v>0</v>
      </c>
      <c r="G120" s="570">
        <v>0</v>
      </c>
      <c r="H120" s="578">
        <f t="shared" si="5"/>
        <v>0</v>
      </c>
      <c r="I120" s="235"/>
      <c r="J120" s="235"/>
      <c r="K120" s="68"/>
      <c r="L120" s="68"/>
    </row>
    <row r="121" spans="1:12" ht="21.75" customHeight="1">
      <c r="A121" s="670"/>
      <c r="B121" s="137" t="s">
        <v>231</v>
      </c>
      <c r="C121" s="257" t="s">
        <v>203</v>
      </c>
      <c r="D121" s="596" t="s">
        <v>12</v>
      </c>
      <c r="E121" s="598"/>
      <c r="F121" s="569">
        <v>0</v>
      </c>
      <c r="G121" s="570">
        <v>0</v>
      </c>
      <c r="H121" s="578">
        <f t="shared" si="5"/>
        <v>0</v>
      </c>
      <c r="I121" s="31"/>
      <c r="J121" s="31"/>
      <c r="K121" s="237"/>
      <c r="L121" s="237"/>
    </row>
    <row r="122" spans="1:12" ht="18.75">
      <c r="A122" s="670"/>
      <c r="B122" s="137" t="s">
        <v>232</v>
      </c>
      <c r="C122" s="255" t="s">
        <v>206</v>
      </c>
      <c r="D122" s="596" t="s">
        <v>12</v>
      </c>
      <c r="E122" s="598"/>
      <c r="F122" s="569">
        <v>0</v>
      </c>
      <c r="G122" s="570">
        <v>0</v>
      </c>
      <c r="H122" s="578">
        <f t="shared" si="5"/>
        <v>0</v>
      </c>
      <c r="I122" s="235"/>
      <c r="J122" s="235"/>
      <c r="K122" s="68"/>
      <c r="L122" s="68"/>
    </row>
    <row r="123" spans="1:12" ht="18.75">
      <c r="A123" s="189"/>
      <c r="B123" s="137" t="s">
        <v>233</v>
      </c>
      <c r="C123" s="113"/>
      <c r="D123" s="596" t="s">
        <v>12</v>
      </c>
      <c r="E123" s="598"/>
      <c r="F123" s="569">
        <v>0</v>
      </c>
      <c r="G123" s="570">
        <v>0</v>
      </c>
      <c r="H123" s="571">
        <f t="shared" si="5"/>
        <v>0</v>
      </c>
      <c r="I123" s="235"/>
      <c r="J123" s="235"/>
      <c r="K123" s="68"/>
      <c r="L123" s="68"/>
    </row>
    <row r="124" spans="1:12" ht="18.75">
      <c r="A124" s="189"/>
      <c r="B124" s="137" t="s">
        <v>233</v>
      </c>
      <c r="C124" s="113"/>
      <c r="D124" s="596" t="s">
        <v>12</v>
      </c>
      <c r="E124" s="598"/>
      <c r="F124" s="569">
        <v>0</v>
      </c>
      <c r="G124" s="570">
        <v>0</v>
      </c>
      <c r="H124" s="571">
        <f>F124+G124</f>
        <v>0</v>
      </c>
      <c r="I124" s="235"/>
      <c r="J124" s="235"/>
      <c r="K124" s="68"/>
      <c r="L124" s="68"/>
    </row>
    <row r="125" spans="1:12" ht="18.75">
      <c r="A125" s="189"/>
      <c r="B125" s="137" t="s">
        <v>233</v>
      </c>
      <c r="C125" s="113"/>
      <c r="D125" s="596" t="s">
        <v>12</v>
      </c>
      <c r="E125" s="598"/>
      <c r="F125" s="569">
        <v>0</v>
      </c>
      <c r="G125" s="570">
        <v>0</v>
      </c>
      <c r="H125" s="571">
        <f t="shared" si="5"/>
        <v>0</v>
      </c>
      <c r="I125" s="235"/>
      <c r="J125" s="235"/>
      <c r="K125" s="68"/>
      <c r="L125" s="68"/>
    </row>
    <row r="126" spans="1:12" ht="18.75">
      <c r="A126" s="189"/>
      <c r="B126" s="137" t="s">
        <v>233</v>
      </c>
      <c r="C126" s="113"/>
      <c r="D126" s="596" t="s">
        <v>12</v>
      </c>
      <c r="E126" s="598"/>
      <c r="F126" s="569">
        <v>0</v>
      </c>
      <c r="G126" s="570">
        <v>0</v>
      </c>
      <c r="H126" s="571">
        <f>F126+G126</f>
        <v>0</v>
      </c>
      <c r="I126" s="235"/>
      <c r="J126" s="235"/>
      <c r="K126" s="68"/>
      <c r="L126" s="68"/>
    </row>
    <row r="127" spans="1:12" ht="18.75">
      <c r="A127" s="189"/>
      <c r="B127" s="137" t="s">
        <v>233</v>
      </c>
      <c r="C127" s="113"/>
      <c r="D127" s="596" t="s">
        <v>12</v>
      </c>
      <c r="E127" s="598"/>
      <c r="F127" s="569">
        <v>0</v>
      </c>
      <c r="G127" s="570">
        <v>0</v>
      </c>
      <c r="H127" s="571">
        <f t="shared" si="5"/>
        <v>0</v>
      </c>
      <c r="I127" s="235"/>
      <c r="J127" s="235"/>
      <c r="K127" s="68"/>
      <c r="L127" s="68"/>
    </row>
    <row r="128" spans="1:12" ht="18.75">
      <c r="A128" s="189"/>
      <c r="B128" s="137" t="s">
        <v>233</v>
      </c>
      <c r="C128" s="113"/>
      <c r="D128" s="596" t="s">
        <v>12</v>
      </c>
      <c r="E128" s="598"/>
      <c r="F128" s="569">
        <v>0</v>
      </c>
      <c r="G128" s="570">
        <v>0</v>
      </c>
      <c r="H128" s="571">
        <f>F128+G128</f>
        <v>0</v>
      </c>
      <c r="I128" s="235"/>
      <c r="J128" s="235"/>
      <c r="K128" s="68"/>
      <c r="L128" s="68"/>
    </row>
    <row r="129" spans="1:12" ht="18.75">
      <c r="A129" s="189"/>
      <c r="B129" s="137" t="s">
        <v>233</v>
      </c>
      <c r="C129" s="113"/>
      <c r="D129" s="596" t="s">
        <v>12</v>
      </c>
      <c r="E129" s="598"/>
      <c r="F129" s="569">
        <v>0</v>
      </c>
      <c r="G129" s="570">
        <v>0</v>
      </c>
      <c r="H129" s="571">
        <f t="shared" si="5"/>
        <v>0</v>
      </c>
      <c r="I129" s="235"/>
      <c r="J129" s="235"/>
      <c r="K129" s="68"/>
      <c r="L129" s="68"/>
    </row>
    <row r="130" spans="1:12" ht="18.75">
      <c r="A130" s="189"/>
      <c r="B130" s="137" t="s">
        <v>233</v>
      </c>
      <c r="C130" s="113"/>
      <c r="D130" s="596" t="s">
        <v>12</v>
      </c>
      <c r="E130" s="598"/>
      <c r="F130" s="569">
        <v>0</v>
      </c>
      <c r="G130" s="570">
        <v>0</v>
      </c>
      <c r="H130" s="571">
        <f>F130+G130</f>
        <v>0</v>
      </c>
      <c r="I130" s="235"/>
      <c r="J130" s="235"/>
      <c r="K130" s="68"/>
      <c r="L130" s="68"/>
    </row>
    <row r="131" spans="1:12" ht="18.75">
      <c r="A131" s="189"/>
      <c r="B131" s="137" t="s">
        <v>233</v>
      </c>
      <c r="C131" s="113"/>
      <c r="D131" s="596" t="s">
        <v>12</v>
      </c>
      <c r="E131" s="598"/>
      <c r="F131" s="569">
        <v>0</v>
      </c>
      <c r="G131" s="570">
        <v>0</v>
      </c>
      <c r="H131" s="571">
        <f t="shared" si="5"/>
        <v>0</v>
      </c>
      <c r="I131" s="235"/>
      <c r="J131" s="235"/>
      <c r="K131" s="68"/>
      <c r="L131" s="68"/>
    </row>
    <row r="132" spans="1:12" ht="18.75">
      <c r="A132" s="189"/>
      <c r="B132" s="137" t="s">
        <v>233</v>
      </c>
      <c r="C132" s="113"/>
      <c r="D132" s="596" t="s">
        <v>12</v>
      </c>
      <c r="E132" s="598"/>
      <c r="F132" s="569">
        <v>0</v>
      </c>
      <c r="G132" s="570">
        <v>0</v>
      </c>
      <c r="H132" s="571">
        <f>F132+G132</f>
        <v>0</v>
      </c>
      <c r="I132" s="235"/>
      <c r="J132" s="235"/>
      <c r="K132" s="68"/>
      <c r="L132" s="68"/>
    </row>
    <row r="133" spans="1:12" ht="21" customHeight="1">
      <c r="A133" s="189"/>
      <c r="B133" s="137" t="s">
        <v>233</v>
      </c>
      <c r="C133" s="113"/>
      <c r="D133" s="596" t="s">
        <v>12</v>
      </c>
      <c r="E133" s="598"/>
      <c r="F133" s="569">
        <v>0</v>
      </c>
      <c r="G133" s="567">
        <v>0</v>
      </c>
      <c r="H133" s="591">
        <f t="shared" si="5"/>
        <v>0</v>
      </c>
      <c r="I133" s="31"/>
      <c r="J133" s="31"/>
      <c r="K133" s="237"/>
      <c r="L133" s="237"/>
    </row>
    <row r="134" spans="1:12" ht="22.5" customHeight="1">
      <c r="A134" s="189"/>
      <c r="B134" s="137" t="s">
        <v>233</v>
      </c>
      <c r="C134" s="113"/>
      <c r="D134" s="596" t="s">
        <v>12</v>
      </c>
      <c r="E134" s="598"/>
      <c r="F134" s="569">
        <v>0</v>
      </c>
      <c r="G134" s="567">
        <v>0</v>
      </c>
      <c r="H134" s="591">
        <f t="shared" si="5"/>
        <v>0</v>
      </c>
      <c r="I134" s="31"/>
      <c r="J134" s="31"/>
      <c r="K134" s="237"/>
      <c r="L134" s="237"/>
    </row>
    <row r="135" spans="1:12" ht="18.75">
      <c r="A135" s="189"/>
      <c r="B135" s="137" t="s">
        <v>233</v>
      </c>
      <c r="C135" s="255" t="s">
        <v>164</v>
      </c>
      <c r="D135" s="596" t="s">
        <v>12</v>
      </c>
      <c r="E135" s="598"/>
      <c r="F135" s="573">
        <v>0</v>
      </c>
      <c r="G135" s="570">
        <v>0</v>
      </c>
      <c r="H135" s="578">
        <f t="shared" si="5"/>
        <v>0</v>
      </c>
      <c r="I135" s="235"/>
      <c r="J135" s="235"/>
      <c r="K135" s="68"/>
      <c r="L135" s="68"/>
    </row>
    <row r="136" spans="1:12" ht="18.75">
      <c r="A136" s="670"/>
      <c r="B136" s="634" t="s">
        <v>71</v>
      </c>
      <c r="C136" s="635" t="s">
        <v>395</v>
      </c>
      <c r="D136" s="636" t="s">
        <v>12</v>
      </c>
      <c r="E136" s="637" t="s">
        <v>394</v>
      </c>
      <c r="F136" s="638">
        <f>SUM(F137:F141)</f>
        <v>0</v>
      </c>
      <c r="G136" s="639">
        <f>SUM(G137:G141)</f>
        <v>0</v>
      </c>
      <c r="H136" s="592">
        <f aca="true" t="shared" si="6" ref="H136:H143">F136+G136</f>
        <v>0</v>
      </c>
      <c r="I136" s="235"/>
      <c r="J136" s="235"/>
      <c r="K136" s="68"/>
      <c r="L136" s="68"/>
    </row>
    <row r="137" spans="1:12" ht="18.75">
      <c r="A137" s="670"/>
      <c r="B137" s="640" t="s">
        <v>140</v>
      </c>
      <c r="C137" s="676"/>
      <c r="D137" s="636" t="s">
        <v>12</v>
      </c>
      <c r="E137" s="641"/>
      <c r="F137" s="642">
        <v>0</v>
      </c>
      <c r="G137" s="643">
        <v>0</v>
      </c>
      <c r="H137" s="578">
        <f t="shared" si="6"/>
        <v>0</v>
      </c>
      <c r="I137" s="235"/>
      <c r="J137" s="235"/>
      <c r="K137" s="68"/>
      <c r="L137" s="68"/>
    </row>
    <row r="138" spans="1:12" ht="18.75">
      <c r="A138" s="670"/>
      <c r="B138" s="268" t="s">
        <v>185</v>
      </c>
      <c r="C138" s="676"/>
      <c r="D138" s="636" t="s">
        <v>12</v>
      </c>
      <c r="E138" s="641"/>
      <c r="F138" s="642">
        <v>0</v>
      </c>
      <c r="G138" s="643">
        <v>0</v>
      </c>
      <c r="H138" s="578">
        <f t="shared" si="6"/>
        <v>0</v>
      </c>
      <c r="I138" s="235"/>
      <c r="J138" s="235"/>
      <c r="K138" s="68"/>
      <c r="L138" s="68"/>
    </row>
    <row r="139" spans="1:12" ht="18.75">
      <c r="A139" s="670"/>
      <c r="B139" s="640" t="s">
        <v>242</v>
      </c>
      <c r="C139" s="676"/>
      <c r="D139" s="636" t="s">
        <v>12</v>
      </c>
      <c r="E139" s="641"/>
      <c r="F139" s="642">
        <v>0</v>
      </c>
      <c r="G139" s="643">
        <v>0</v>
      </c>
      <c r="H139" s="578">
        <f t="shared" si="6"/>
        <v>0</v>
      </c>
      <c r="I139" s="235"/>
      <c r="J139" s="235"/>
      <c r="K139" s="68"/>
      <c r="L139" s="68"/>
    </row>
    <row r="140" spans="1:12" ht="18.75">
      <c r="A140" s="189"/>
      <c r="B140" s="640" t="s">
        <v>270</v>
      </c>
      <c r="C140" s="676"/>
      <c r="D140" s="636" t="s">
        <v>12</v>
      </c>
      <c r="E140" s="641"/>
      <c r="F140" s="642">
        <v>0</v>
      </c>
      <c r="G140" s="643">
        <v>0</v>
      </c>
      <c r="H140" s="571">
        <f t="shared" si="6"/>
        <v>0</v>
      </c>
      <c r="I140" s="235"/>
      <c r="J140" s="235"/>
      <c r="K140" s="68"/>
      <c r="L140" s="68"/>
    </row>
    <row r="141" spans="1:12" ht="18.75">
      <c r="A141" s="189"/>
      <c r="B141" s="644" t="s">
        <v>233</v>
      </c>
      <c r="C141" s="676"/>
      <c r="D141" s="636" t="s">
        <v>12</v>
      </c>
      <c r="E141" s="641"/>
      <c r="F141" s="642">
        <v>0</v>
      </c>
      <c r="G141" s="643">
        <v>0</v>
      </c>
      <c r="H141" s="571">
        <f t="shared" si="6"/>
        <v>0</v>
      </c>
      <c r="I141" s="235"/>
      <c r="J141" s="235"/>
      <c r="K141" s="68"/>
      <c r="L141" s="68"/>
    </row>
    <row r="142" spans="1:12" s="69" customFormat="1" ht="38.25">
      <c r="A142" s="245"/>
      <c r="B142" s="634" t="s">
        <v>72</v>
      </c>
      <c r="C142" s="677" t="s">
        <v>151</v>
      </c>
      <c r="D142" s="602" t="s">
        <v>12</v>
      </c>
      <c r="E142" s="603" t="s">
        <v>143</v>
      </c>
      <c r="F142" s="678">
        <f>SUM(F143:F147)</f>
        <v>0</v>
      </c>
      <c r="G142" s="679">
        <f>SUM(G143:G147)</f>
        <v>0</v>
      </c>
      <c r="H142" s="680">
        <f t="shared" si="6"/>
        <v>0</v>
      </c>
      <c r="I142" s="31"/>
      <c r="J142" s="31"/>
      <c r="K142" s="237"/>
      <c r="L142" s="237"/>
    </row>
    <row r="143" spans="1:12" ht="18.75">
      <c r="A143" s="670"/>
      <c r="B143" s="640" t="s">
        <v>397</v>
      </c>
      <c r="C143" s="255" t="s">
        <v>380</v>
      </c>
      <c r="D143" s="596" t="s">
        <v>12</v>
      </c>
      <c r="E143" s="675" t="s">
        <v>260</v>
      </c>
      <c r="F143" s="588">
        <v>0</v>
      </c>
      <c r="G143" s="567">
        <v>0</v>
      </c>
      <c r="H143" s="568">
        <f t="shared" si="6"/>
        <v>0</v>
      </c>
      <c r="I143" s="235"/>
      <c r="J143" s="235"/>
      <c r="K143" s="68"/>
      <c r="L143" s="68"/>
    </row>
    <row r="144" spans="1:12" ht="56.25">
      <c r="A144" s="670"/>
      <c r="B144" s="268" t="s">
        <v>398</v>
      </c>
      <c r="C144" s="257" t="s">
        <v>385</v>
      </c>
      <c r="D144" s="596" t="s">
        <v>12</v>
      </c>
      <c r="E144" s="610"/>
      <c r="F144" s="569">
        <v>0</v>
      </c>
      <c r="G144" s="570">
        <v>0</v>
      </c>
      <c r="H144" s="578">
        <f t="shared" si="5"/>
        <v>0</v>
      </c>
      <c r="I144" s="31"/>
      <c r="J144" s="31"/>
      <c r="K144" s="237"/>
      <c r="L144" s="237"/>
    </row>
    <row r="145" spans="1:12" ht="18.75">
      <c r="A145" s="189"/>
      <c r="B145" s="640" t="s">
        <v>399</v>
      </c>
      <c r="C145" s="114"/>
      <c r="D145" s="596" t="s">
        <v>12</v>
      </c>
      <c r="E145" s="598"/>
      <c r="F145" s="569">
        <v>0</v>
      </c>
      <c r="G145" s="570">
        <v>0</v>
      </c>
      <c r="H145" s="571">
        <f>F145+G145</f>
        <v>0</v>
      </c>
      <c r="I145" s="235"/>
      <c r="J145" s="235"/>
      <c r="K145" s="68"/>
      <c r="L145" s="68"/>
    </row>
    <row r="146" spans="1:12" ht="18.75">
      <c r="A146" s="189"/>
      <c r="B146" s="640" t="s">
        <v>400</v>
      </c>
      <c r="C146" s="114"/>
      <c r="D146" s="596" t="s">
        <v>12</v>
      </c>
      <c r="E146" s="598"/>
      <c r="F146" s="569">
        <v>0</v>
      </c>
      <c r="G146" s="570">
        <v>0</v>
      </c>
      <c r="H146" s="571">
        <f t="shared" si="5"/>
        <v>0</v>
      </c>
      <c r="I146" s="235"/>
      <c r="J146" s="235"/>
      <c r="K146" s="68"/>
      <c r="L146" s="68"/>
    </row>
    <row r="147" spans="1:12" ht="22.5" customHeight="1">
      <c r="A147" s="190"/>
      <c r="B147" s="644" t="s">
        <v>233</v>
      </c>
      <c r="C147" s="119"/>
      <c r="D147" s="604" t="s">
        <v>12</v>
      </c>
      <c r="E147" s="611"/>
      <c r="F147" s="573">
        <v>0</v>
      </c>
      <c r="G147" s="576">
        <v>0</v>
      </c>
      <c r="H147" s="593">
        <f t="shared" si="5"/>
        <v>0</v>
      </c>
      <c r="I147" s="31"/>
      <c r="J147" s="31"/>
      <c r="K147" s="237"/>
      <c r="L147" s="237"/>
    </row>
    <row r="148" spans="1:15" s="70" customFormat="1" ht="8.25" customHeight="1">
      <c r="A148" s="667"/>
      <c r="B148" s="39"/>
      <c r="C148" s="40"/>
      <c r="D148" s="38"/>
      <c r="E148" s="41"/>
      <c r="F148" s="41"/>
      <c r="G148" s="41"/>
      <c r="H148" s="41"/>
      <c r="I148" s="246"/>
      <c r="J148" s="246"/>
      <c r="K148" s="41"/>
      <c r="L148" s="235"/>
      <c r="M148" s="235"/>
      <c r="N148" s="68"/>
      <c r="O148" s="68"/>
    </row>
    <row r="149" spans="1:13" s="134" customFormat="1" ht="69.75" customHeight="1">
      <c r="A149" s="659"/>
      <c r="B149" s="21"/>
      <c r="C149" s="131"/>
      <c r="D149" s="131"/>
      <c r="E149" s="131"/>
      <c r="F149" s="128"/>
      <c r="G149" s="132"/>
      <c r="H149" s="132"/>
      <c r="I149" s="247"/>
      <c r="J149" s="133"/>
      <c r="K149" s="174"/>
      <c r="L149" s="854"/>
      <c r="M149" s="854"/>
    </row>
    <row r="150" spans="1:13" s="67" customFormat="1" ht="23.25" customHeight="1">
      <c r="A150" s="657"/>
      <c r="B150" s="33"/>
      <c r="C150" s="856" t="s">
        <v>220</v>
      </c>
      <c r="D150" s="856"/>
      <c r="E150" s="856"/>
      <c r="F150" s="120"/>
      <c r="G150" s="121" t="s">
        <v>219</v>
      </c>
      <c r="I150" s="79"/>
      <c r="J150" s="79"/>
      <c r="K150" s="21"/>
      <c r="L150" s="852"/>
      <c r="M150" s="852"/>
    </row>
    <row r="151" spans="1:13" s="134" customFormat="1" ht="69.75" customHeight="1">
      <c r="A151" s="659"/>
      <c r="B151" s="21"/>
      <c r="C151" s="131"/>
      <c r="D151" s="131"/>
      <c r="E151" s="131"/>
      <c r="F151" s="128"/>
      <c r="G151" s="132"/>
      <c r="H151" s="132"/>
      <c r="I151" s="247"/>
      <c r="J151" s="133"/>
      <c r="K151" s="43"/>
      <c r="L151" s="855"/>
      <c r="M151" s="855"/>
    </row>
    <row r="152" spans="1:13" s="67" customFormat="1" ht="24" customHeight="1">
      <c r="A152" s="657"/>
      <c r="B152" s="33"/>
      <c r="C152" s="856" t="s">
        <v>221</v>
      </c>
      <c r="D152" s="856"/>
      <c r="E152" s="856"/>
      <c r="F152" s="120"/>
      <c r="G152" s="121" t="s">
        <v>219</v>
      </c>
      <c r="I152" s="79"/>
      <c r="J152" s="79"/>
      <c r="K152" s="37"/>
      <c r="L152" s="852"/>
      <c r="M152" s="852"/>
    </row>
    <row r="153" spans="1:13" s="134" customFormat="1" ht="69.75" customHeight="1">
      <c r="A153" s="659"/>
      <c r="B153" s="130"/>
      <c r="C153" s="131"/>
      <c r="D153" s="131"/>
      <c r="E153" s="131"/>
      <c r="F153" s="128"/>
      <c r="G153" s="132"/>
      <c r="H153" s="132"/>
      <c r="I153" s="247"/>
      <c r="J153" s="133"/>
      <c r="K153" s="174"/>
      <c r="L153" s="853"/>
      <c r="M153" s="853"/>
    </row>
    <row r="154" spans="1:13" s="67" customFormat="1" ht="30.75">
      <c r="A154" s="657"/>
      <c r="B154" s="248"/>
      <c r="C154" s="859" t="s">
        <v>222</v>
      </c>
      <c r="D154" s="859"/>
      <c r="E154" s="859"/>
      <c r="F154" s="122"/>
      <c r="G154" s="121" t="s">
        <v>219</v>
      </c>
      <c r="I154" s="79"/>
      <c r="J154" s="79"/>
      <c r="K154" s="36"/>
      <c r="L154" s="852"/>
      <c r="M154" s="852"/>
    </row>
    <row r="155" spans="2:13" ht="22.5" customHeight="1">
      <c r="B155" s="15"/>
      <c r="C155" s="123" t="s">
        <v>285</v>
      </c>
      <c r="D155" s="124"/>
      <c r="E155" s="124"/>
      <c r="F155" s="125" t="s">
        <v>225</v>
      </c>
      <c r="G155" s="857"/>
      <c r="H155" s="857"/>
      <c r="I155" s="80"/>
      <c r="L155" s="249"/>
      <c r="M155" s="249"/>
    </row>
    <row r="156" spans="2:13" ht="30">
      <c r="B156" s="15"/>
      <c r="C156" s="26"/>
      <c r="D156" s="44"/>
      <c r="E156" s="45"/>
      <c r="F156" s="46"/>
      <c r="G156" s="45"/>
      <c r="H156" s="45"/>
      <c r="I156" s="32"/>
      <c r="J156" s="32"/>
      <c r="K156" s="25"/>
      <c r="L156" s="26"/>
      <c r="M156" s="26"/>
    </row>
    <row r="157" spans="2:13" ht="30">
      <c r="B157" s="78"/>
      <c r="C157" s="78"/>
      <c r="D157" s="78"/>
      <c r="E157" s="78"/>
      <c r="F157" s="78"/>
      <c r="G157" s="78"/>
      <c r="H157" s="78"/>
      <c r="I157" s="78"/>
      <c r="J157" s="78"/>
      <c r="K157" s="250"/>
      <c r="L157" s="251"/>
      <c r="M157" s="251"/>
    </row>
    <row r="158" spans="2:13" ht="26.25" customHeight="1">
      <c r="B158" s="78"/>
      <c r="C158" s="78"/>
      <c r="D158" s="78"/>
      <c r="E158" s="78"/>
      <c r="F158" s="78"/>
      <c r="G158" s="78"/>
      <c r="H158" s="78"/>
      <c r="I158" s="78"/>
      <c r="J158" s="78"/>
      <c r="K158" s="250"/>
      <c r="L158" s="250"/>
      <c r="M158" s="250"/>
    </row>
    <row r="159" spans="3:6" ht="20.25">
      <c r="C159" s="252"/>
      <c r="D159" s="45"/>
      <c r="E159" s="253"/>
      <c r="F159" s="254"/>
    </row>
    <row r="160" spans="3:6" ht="20.25">
      <c r="C160" s="252"/>
      <c r="D160" s="45"/>
      <c r="E160" s="253"/>
      <c r="F160" s="254"/>
    </row>
    <row r="161" spans="3:6" ht="20.25">
      <c r="C161" s="252"/>
      <c r="D161" s="45"/>
      <c r="E161" s="253"/>
      <c r="F161" s="254"/>
    </row>
    <row r="162" spans="3:6" ht="20.25">
      <c r="C162" s="252"/>
      <c r="D162" s="45"/>
      <c r="E162" s="253"/>
      <c r="F162" s="254"/>
    </row>
    <row r="163" spans="3:6" ht="20.25">
      <c r="C163" s="252"/>
      <c r="D163" s="45"/>
      <c r="E163" s="253"/>
      <c r="F163" s="254"/>
    </row>
    <row r="164" ht="20.25">
      <c r="C164" s="252"/>
    </row>
    <row r="165" ht="20.25">
      <c r="C165" s="252"/>
    </row>
    <row r="166" ht="20.25">
      <c r="C166" s="252"/>
    </row>
  </sheetData>
  <sheetProtection sheet="1" formatCells="0" formatRows="0" insertRows="0" insertHyperlinks="0" deleteRows="0" selectLockedCells="1" autoFilter="0"/>
  <mergeCells count="22">
    <mergeCell ref="C152:E152"/>
    <mergeCell ref="C150:E150"/>
    <mergeCell ref="B4:H4"/>
    <mergeCell ref="G155:H155"/>
    <mergeCell ref="I8:J9"/>
    <mergeCell ref="C154:E154"/>
    <mergeCell ref="L152:M152"/>
    <mergeCell ref="L153:M153"/>
    <mergeCell ref="L154:M154"/>
    <mergeCell ref="L149:M149"/>
    <mergeCell ref="L151:M151"/>
    <mergeCell ref="L150:M150"/>
    <mergeCell ref="B3:H3"/>
    <mergeCell ref="G8:G9"/>
    <mergeCell ref="H8:H9"/>
    <mergeCell ref="D6:F6"/>
    <mergeCell ref="F8:F9"/>
    <mergeCell ref="E8:E9"/>
    <mergeCell ref="C8:C9"/>
    <mergeCell ref="B8:B9"/>
    <mergeCell ref="B5:H5"/>
    <mergeCell ref="D8:D9"/>
  </mergeCells>
  <conditionalFormatting sqref="F148:K148">
    <cfRule type="cellIs" priority="134" dxfId="113" operator="equal" stopIfTrue="1">
      <formula>0</formula>
    </cfRule>
  </conditionalFormatting>
  <conditionalFormatting sqref="E147:E148">
    <cfRule type="cellIs" priority="133" dxfId="113" operator="equal" stopIfTrue="1">
      <formula>0</formula>
    </cfRule>
  </conditionalFormatting>
  <conditionalFormatting sqref="G155">
    <cfRule type="expression" priority="109" dxfId="115" stopIfTrue="1">
      <formula>LEN(TRIM(G155))&gt;0</formula>
    </cfRule>
  </conditionalFormatting>
  <conditionalFormatting sqref="C97">
    <cfRule type="cellIs" priority="23" dxfId="113" operator="equal" stopIfTrue="1">
      <formula>0</formula>
    </cfRule>
  </conditionalFormatting>
  <printOptions horizontalCentered="1"/>
  <pageMargins left="0" right="0" top="0" bottom="0" header="0.15748031496062992" footer="0.2362204724409449"/>
  <pageSetup fitToHeight="2" horizontalDpi="600" verticalDpi="600" orientation="portrait" paperSize="9" scale="53" r:id="rId1"/>
  <headerFooter scaleWithDoc="0">
    <oddFooter>&amp;R&amp;8&amp;P/&amp;N</oddFooter>
  </headerFooter>
  <rowBreaks count="1" manualBreakCount="1">
    <brk id="59" min="1" max="7" man="1"/>
  </rowBreaks>
  <ignoredErrors>
    <ignoredError sqref="E9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80" zoomScaleNormal="80" zoomScalePageLayoutView="0" workbookViewId="0" topLeftCell="A1">
      <selection activeCell="G2" sqref="G2:M2"/>
    </sheetView>
  </sheetViews>
  <sheetFormatPr defaultColWidth="9.00390625" defaultRowHeight="12.75"/>
  <cols>
    <col min="1" max="1" width="1.25" style="656" customWidth="1"/>
    <col min="2" max="2" width="8.375" style="52" customWidth="1"/>
    <col min="3" max="3" width="59.25390625" style="52" customWidth="1"/>
    <col min="4" max="4" width="12.875" style="52" customWidth="1"/>
    <col min="5" max="5" width="9.375" style="52" customWidth="1"/>
    <col min="6" max="13" width="28.75390625" style="52" customWidth="1"/>
    <col min="14" max="16384" width="9.125" style="52" customWidth="1"/>
  </cols>
  <sheetData>
    <row r="1" spans="2:13" s="656" customFormat="1" ht="15"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2" t="s">
        <v>371</v>
      </c>
    </row>
    <row r="2" spans="2:13" ht="22.5">
      <c r="B2" s="274" t="s">
        <v>372</v>
      </c>
      <c r="E2" s="273"/>
      <c r="F2" s="275"/>
      <c r="G2" s="874"/>
      <c r="H2" s="874"/>
      <c r="I2" s="874"/>
      <c r="J2" s="874"/>
      <c r="K2" s="874"/>
      <c r="L2" s="874"/>
      <c r="M2" s="874"/>
    </row>
    <row r="3" spans="1:13" s="67" customFormat="1" ht="33">
      <c r="A3" s="657"/>
      <c r="B3" s="867">
        <f>'8-НКРЕКП-вода '!D12</f>
        <v>0</v>
      </c>
      <c r="C3" s="867"/>
      <c r="D3" s="867"/>
      <c r="E3" s="867"/>
      <c r="F3" s="867"/>
      <c r="G3" s="867"/>
      <c r="H3" s="867"/>
      <c r="I3" s="175" t="s">
        <v>387</v>
      </c>
      <c r="J3" s="170"/>
      <c r="K3" s="170"/>
      <c r="L3" s="170"/>
      <c r="M3" s="75"/>
    </row>
    <row r="4" spans="1:13" s="129" customFormat="1" ht="26.25" customHeight="1">
      <c r="A4" s="658"/>
      <c r="B4" s="171"/>
      <c r="C4" s="172" t="s">
        <v>144</v>
      </c>
      <c r="D4" s="842">
        <f>'8-НКРЕКП-вода '!G5</f>
        <v>0</v>
      </c>
      <c r="E4" s="842"/>
      <c r="F4" s="842"/>
      <c r="G4" s="276" t="str">
        <f>'8-НКРЕКП-вода '!K5</f>
        <v>20__  року</v>
      </c>
      <c r="H4" s="277"/>
      <c r="I4" s="278"/>
      <c r="J4" s="278"/>
      <c r="K4" s="173"/>
      <c r="L4" s="174"/>
      <c r="M4" s="22"/>
    </row>
    <row r="5" spans="2:12" ht="30" customHeight="1"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2:13" ht="30" customHeight="1">
      <c r="B6" s="279"/>
      <c r="C6" s="280" t="s">
        <v>361</v>
      </c>
      <c r="D6" s="281"/>
      <c r="E6" s="281"/>
      <c r="F6" s="872" t="s">
        <v>386</v>
      </c>
      <c r="G6" s="865" t="s">
        <v>282</v>
      </c>
      <c r="H6" s="869" t="s">
        <v>314</v>
      </c>
      <c r="I6" s="877"/>
      <c r="J6" s="868" t="s">
        <v>352</v>
      </c>
      <c r="K6" s="869"/>
      <c r="L6" s="869"/>
      <c r="M6" s="865" t="s">
        <v>315</v>
      </c>
    </row>
    <row r="7" spans="2:13" ht="57" customHeight="1">
      <c r="B7" s="282" t="s">
        <v>2</v>
      </c>
      <c r="C7" s="283" t="s">
        <v>123</v>
      </c>
      <c r="D7" s="284" t="s">
        <v>145</v>
      </c>
      <c r="E7" s="285" t="s">
        <v>146</v>
      </c>
      <c r="F7" s="873"/>
      <c r="G7" s="866"/>
      <c r="H7" s="627" t="s">
        <v>402</v>
      </c>
      <c r="I7" s="288" t="s">
        <v>300</v>
      </c>
      <c r="J7" s="286" t="s">
        <v>299</v>
      </c>
      <c r="K7" s="287" t="s">
        <v>403</v>
      </c>
      <c r="L7" s="289" t="s">
        <v>353</v>
      </c>
      <c r="M7" s="866"/>
    </row>
    <row r="8" spans="2:13" ht="45.75" customHeight="1">
      <c r="B8" s="414">
        <v>41</v>
      </c>
      <c r="C8" s="290" t="s">
        <v>213</v>
      </c>
      <c r="D8" s="291" t="s">
        <v>91</v>
      </c>
      <c r="E8" s="292">
        <v>480</v>
      </c>
      <c r="F8" s="545">
        <f aca="true" t="shared" si="0" ref="F8:L8">F9+F10+F11</f>
        <v>0</v>
      </c>
      <c r="G8" s="546">
        <f t="shared" si="0"/>
        <v>0</v>
      </c>
      <c r="H8" s="547">
        <f t="shared" si="0"/>
        <v>0</v>
      </c>
      <c r="I8" s="548">
        <f t="shared" si="0"/>
        <v>0</v>
      </c>
      <c r="J8" s="549">
        <f t="shared" si="0"/>
        <v>0</v>
      </c>
      <c r="K8" s="550">
        <f t="shared" si="0"/>
        <v>0</v>
      </c>
      <c r="L8" s="551">
        <f t="shared" si="0"/>
        <v>0</v>
      </c>
      <c r="M8" s="552">
        <v>0</v>
      </c>
    </row>
    <row r="9" spans="2:13" ht="30" customHeight="1">
      <c r="B9" s="555" t="s">
        <v>311</v>
      </c>
      <c r="C9" s="556" t="s">
        <v>373</v>
      </c>
      <c r="D9" s="557" t="s">
        <v>91</v>
      </c>
      <c r="E9" s="558">
        <v>485</v>
      </c>
      <c r="F9" s="491">
        <v>0</v>
      </c>
      <c r="G9" s="489">
        <v>0</v>
      </c>
      <c r="H9" s="541">
        <v>0</v>
      </c>
      <c r="I9" s="490">
        <v>0</v>
      </c>
      <c r="J9" s="489">
        <v>0</v>
      </c>
      <c r="K9" s="541">
        <v>0</v>
      </c>
      <c r="L9" s="486">
        <v>0</v>
      </c>
      <c r="M9" s="553">
        <v>0</v>
      </c>
    </row>
    <row r="10" spans="2:13" ht="30" customHeight="1">
      <c r="B10" s="555" t="s">
        <v>312</v>
      </c>
      <c r="C10" s="556" t="s">
        <v>374</v>
      </c>
      <c r="D10" s="557" t="s">
        <v>91</v>
      </c>
      <c r="E10" s="558">
        <v>495</v>
      </c>
      <c r="F10" s="491">
        <v>0</v>
      </c>
      <c r="G10" s="489">
        <v>0</v>
      </c>
      <c r="H10" s="541">
        <v>0</v>
      </c>
      <c r="I10" s="490">
        <v>0</v>
      </c>
      <c r="J10" s="489">
        <v>0</v>
      </c>
      <c r="K10" s="541">
        <v>0</v>
      </c>
      <c r="L10" s="486">
        <v>0</v>
      </c>
      <c r="M10" s="553">
        <v>0</v>
      </c>
    </row>
    <row r="11" spans="2:13" ht="30" customHeight="1">
      <c r="B11" s="559" t="s">
        <v>313</v>
      </c>
      <c r="C11" s="560" t="s">
        <v>147</v>
      </c>
      <c r="D11" s="561" t="s">
        <v>91</v>
      </c>
      <c r="E11" s="562">
        <v>500</v>
      </c>
      <c r="F11" s="540">
        <v>0</v>
      </c>
      <c r="G11" s="542">
        <v>0</v>
      </c>
      <c r="H11" s="543">
        <v>0</v>
      </c>
      <c r="I11" s="544">
        <v>0</v>
      </c>
      <c r="J11" s="542">
        <v>0</v>
      </c>
      <c r="K11" s="543">
        <v>0</v>
      </c>
      <c r="L11" s="495">
        <v>0</v>
      </c>
      <c r="M11" s="554">
        <v>0</v>
      </c>
    </row>
    <row r="12" spans="6:13" ht="30" customHeight="1">
      <c r="F12" s="415"/>
      <c r="G12" s="416"/>
      <c r="H12" s="416"/>
      <c r="I12" s="416"/>
      <c r="J12" s="416"/>
      <c r="K12" s="416"/>
      <c r="L12" s="416"/>
      <c r="M12" s="416"/>
    </row>
    <row r="13" spans="2:13" ht="30" customHeight="1">
      <c r="B13" s="279"/>
      <c r="C13" s="280" t="s">
        <v>362</v>
      </c>
      <c r="D13" s="281"/>
      <c r="E13" s="281"/>
      <c r="F13" s="875" t="s">
        <v>386</v>
      </c>
      <c r="G13" s="865" t="s">
        <v>282</v>
      </c>
      <c r="H13" s="860" t="s">
        <v>314</v>
      </c>
      <c r="I13" s="864"/>
      <c r="J13" s="860" t="s">
        <v>352</v>
      </c>
      <c r="K13" s="861"/>
      <c r="L13" s="861"/>
      <c r="M13" s="862" t="s">
        <v>315</v>
      </c>
    </row>
    <row r="14" spans="2:13" ht="58.5" customHeight="1">
      <c r="B14" s="282" t="s">
        <v>2</v>
      </c>
      <c r="C14" s="283" t="s">
        <v>123</v>
      </c>
      <c r="D14" s="284" t="s">
        <v>145</v>
      </c>
      <c r="E14" s="285" t="s">
        <v>146</v>
      </c>
      <c r="F14" s="876"/>
      <c r="G14" s="866"/>
      <c r="H14" s="627" t="s">
        <v>402</v>
      </c>
      <c r="I14" s="418" t="s">
        <v>300</v>
      </c>
      <c r="J14" s="417" t="s">
        <v>299</v>
      </c>
      <c r="K14" s="287" t="s">
        <v>403</v>
      </c>
      <c r="L14" s="419" t="s">
        <v>353</v>
      </c>
      <c r="M14" s="863"/>
    </row>
    <row r="15" spans="2:13" ht="41.25" customHeight="1">
      <c r="B15" s="414" t="s">
        <v>364</v>
      </c>
      <c r="C15" s="290" t="s">
        <v>213</v>
      </c>
      <c r="D15" s="291" t="s">
        <v>91</v>
      </c>
      <c r="E15" s="292">
        <v>580</v>
      </c>
      <c r="F15" s="545">
        <f aca="true" t="shared" si="1" ref="F15:L15">F16+F17+F18</f>
        <v>0</v>
      </c>
      <c r="G15" s="546">
        <f t="shared" si="1"/>
        <v>0</v>
      </c>
      <c r="H15" s="547">
        <f t="shared" si="1"/>
        <v>0</v>
      </c>
      <c r="I15" s="548">
        <f t="shared" si="1"/>
        <v>0</v>
      </c>
      <c r="J15" s="549">
        <f t="shared" si="1"/>
        <v>0</v>
      </c>
      <c r="K15" s="550">
        <f t="shared" si="1"/>
        <v>0</v>
      </c>
      <c r="L15" s="551">
        <f t="shared" si="1"/>
        <v>0</v>
      </c>
      <c r="M15" s="552">
        <v>0</v>
      </c>
    </row>
    <row r="16" spans="2:13" ht="30" customHeight="1">
      <c r="B16" s="555" t="s">
        <v>365</v>
      </c>
      <c r="C16" s="556" t="s">
        <v>373</v>
      </c>
      <c r="D16" s="557" t="s">
        <v>91</v>
      </c>
      <c r="E16" s="558">
        <v>585</v>
      </c>
      <c r="F16" s="491">
        <v>0</v>
      </c>
      <c r="G16" s="489">
        <v>0</v>
      </c>
      <c r="H16" s="541">
        <v>0</v>
      </c>
      <c r="I16" s="490">
        <v>0</v>
      </c>
      <c r="J16" s="489">
        <v>0</v>
      </c>
      <c r="K16" s="541">
        <v>0</v>
      </c>
      <c r="L16" s="486">
        <v>0</v>
      </c>
      <c r="M16" s="553">
        <v>0</v>
      </c>
    </row>
    <row r="17" spans="2:13" ht="30" customHeight="1">
      <c r="B17" s="555" t="s">
        <v>366</v>
      </c>
      <c r="C17" s="556" t="s">
        <v>374</v>
      </c>
      <c r="D17" s="557" t="s">
        <v>91</v>
      </c>
      <c r="E17" s="558">
        <v>595</v>
      </c>
      <c r="F17" s="491">
        <v>0</v>
      </c>
      <c r="G17" s="489">
        <v>0</v>
      </c>
      <c r="H17" s="541">
        <v>0</v>
      </c>
      <c r="I17" s="490">
        <v>0</v>
      </c>
      <c r="J17" s="489">
        <v>0</v>
      </c>
      <c r="K17" s="541">
        <v>0</v>
      </c>
      <c r="L17" s="486">
        <v>0</v>
      </c>
      <c r="M17" s="553">
        <v>0</v>
      </c>
    </row>
    <row r="18" spans="2:13" ht="30" customHeight="1">
      <c r="B18" s="559" t="s">
        <v>367</v>
      </c>
      <c r="C18" s="560" t="s">
        <v>147</v>
      </c>
      <c r="D18" s="561" t="s">
        <v>91</v>
      </c>
      <c r="E18" s="562">
        <v>600</v>
      </c>
      <c r="F18" s="540">
        <v>0</v>
      </c>
      <c r="G18" s="542">
        <v>0</v>
      </c>
      <c r="H18" s="543">
        <v>0</v>
      </c>
      <c r="I18" s="544">
        <v>0</v>
      </c>
      <c r="J18" s="542">
        <v>0</v>
      </c>
      <c r="K18" s="543">
        <v>0</v>
      </c>
      <c r="L18" s="495">
        <v>0</v>
      </c>
      <c r="M18" s="554">
        <v>0</v>
      </c>
    </row>
    <row r="19" spans="6:13" ht="30" customHeight="1">
      <c r="F19" s="415"/>
      <c r="G19" s="416"/>
      <c r="H19" s="416"/>
      <c r="I19" s="416"/>
      <c r="J19" s="416"/>
      <c r="K19" s="416"/>
      <c r="L19" s="416"/>
      <c r="M19" s="416"/>
    </row>
    <row r="20" spans="2:13" ht="30" customHeight="1">
      <c r="B20" s="293" t="s">
        <v>375</v>
      </c>
      <c r="C20" s="280"/>
      <c r="D20" s="280"/>
      <c r="E20" s="280"/>
      <c r="F20" s="420"/>
      <c r="G20" s="865" t="s">
        <v>282</v>
      </c>
      <c r="H20" s="860" t="s">
        <v>314</v>
      </c>
      <c r="I20" s="864"/>
      <c r="J20" s="860" t="s">
        <v>352</v>
      </c>
      <c r="K20" s="861"/>
      <c r="L20" s="861"/>
      <c r="M20" s="862" t="s">
        <v>315</v>
      </c>
    </row>
    <row r="21" spans="2:13" ht="78.75" customHeight="1">
      <c r="B21" s="282" t="s">
        <v>2</v>
      </c>
      <c r="C21" s="283" t="s">
        <v>123</v>
      </c>
      <c r="D21" s="284" t="s">
        <v>145</v>
      </c>
      <c r="E21" s="285" t="s">
        <v>146</v>
      </c>
      <c r="F21" s="421" t="s">
        <v>386</v>
      </c>
      <c r="G21" s="866"/>
      <c r="H21" s="627" t="s">
        <v>402</v>
      </c>
      <c r="I21" s="418" t="s">
        <v>300</v>
      </c>
      <c r="J21" s="417" t="s">
        <v>299</v>
      </c>
      <c r="K21" s="287" t="s">
        <v>403</v>
      </c>
      <c r="L21" s="419" t="s">
        <v>353</v>
      </c>
      <c r="M21" s="863"/>
    </row>
    <row r="22" spans="2:13" ht="40.5">
      <c r="B22" s="414" t="s">
        <v>363</v>
      </c>
      <c r="C22" s="290" t="s">
        <v>213</v>
      </c>
      <c r="D22" s="291" t="s">
        <v>91</v>
      </c>
      <c r="E22" s="292">
        <v>680</v>
      </c>
      <c r="F22" s="545">
        <f aca="true" t="shared" si="2" ref="F22:L22">F23+F24+F25</f>
        <v>0</v>
      </c>
      <c r="G22" s="546">
        <f t="shared" si="2"/>
        <v>0</v>
      </c>
      <c r="H22" s="547">
        <f t="shared" si="2"/>
        <v>0</v>
      </c>
      <c r="I22" s="548">
        <f t="shared" si="2"/>
        <v>0</v>
      </c>
      <c r="J22" s="549">
        <f t="shared" si="2"/>
        <v>0</v>
      </c>
      <c r="K22" s="550">
        <f t="shared" si="2"/>
        <v>0</v>
      </c>
      <c r="L22" s="551">
        <f t="shared" si="2"/>
        <v>0</v>
      </c>
      <c r="M22" s="552">
        <v>0</v>
      </c>
    </row>
    <row r="23" spans="2:13" ht="30" customHeight="1">
      <c r="B23" s="555" t="s">
        <v>368</v>
      </c>
      <c r="C23" s="556" t="s">
        <v>373</v>
      </c>
      <c r="D23" s="557" t="s">
        <v>91</v>
      </c>
      <c r="E23" s="558">
        <v>685</v>
      </c>
      <c r="F23" s="531">
        <f aca="true" t="shared" si="3" ref="F23:G25">F9+F16</f>
        <v>0</v>
      </c>
      <c r="G23" s="532">
        <f t="shared" si="3"/>
        <v>0</v>
      </c>
      <c r="H23" s="533">
        <f aca="true" t="shared" si="4" ref="H23:L25">H9+H16</f>
        <v>0</v>
      </c>
      <c r="I23" s="534">
        <f t="shared" si="4"/>
        <v>0</v>
      </c>
      <c r="J23" s="532">
        <f t="shared" si="4"/>
        <v>0</v>
      </c>
      <c r="K23" s="533">
        <f t="shared" si="4"/>
        <v>0</v>
      </c>
      <c r="L23" s="485">
        <f t="shared" si="4"/>
        <v>0</v>
      </c>
      <c r="M23" s="553">
        <v>0</v>
      </c>
    </row>
    <row r="24" spans="2:13" ht="30" customHeight="1">
      <c r="B24" s="555" t="s">
        <v>369</v>
      </c>
      <c r="C24" s="556" t="s">
        <v>374</v>
      </c>
      <c r="D24" s="557" t="s">
        <v>91</v>
      </c>
      <c r="E24" s="558">
        <v>695</v>
      </c>
      <c r="F24" s="531">
        <f t="shared" si="3"/>
        <v>0</v>
      </c>
      <c r="G24" s="532">
        <f t="shared" si="3"/>
        <v>0</v>
      </c>
      <c r="H24" s="533">
        <f t="shared" si="4"/>
        <v>0</v>
      </c>
      <c r="I24" s="534">
        <f t="shared" si="4"/>
        <v>0</v>
      </c>
      <c r="J24" s="532">
        <f t="shared" si="4"/>
        <v>0</v>
      </c>
      <c r="K24" s="533">
        <f t="shared" si="4"/>
        <v>0</v>
      </c>
      <c r="L24" s="485">
        <f t="shared" si="4"/>
        <v>0</v>
      </c>
      <c r="M24" s="553">
        <v>0</v>
      </c>
    </row>
    <row r="25" spans="2:13" ht="30" customHeight="1">
      <c r="B25" s="559" t="s">
        <v>370</v>
      </c>
      <c r="C25" s="560" t="s">
        <v>147</v>
      </c>
      <c r="D25" s="561" t="s">
        <v>91</v>
      </c>
      <c r="E25" s="562">
        <v>700</v>
      </c>
      <c r="F25" s="535">
        <f t="shared" si="3"/>
        <v>0</v>
      </c>
      <c r="G25" s="536">
        <f t="shared" si="3"/>
        <v>0</v>
      </c>
      <c r="H25" s="537">
        <f t="shared" si="4"/>
        <v>0</v>
      </c>
      <c r="I25" s="538">
        <f t="shared" si="4"/>
        <v>0</v>
      </c>
      <c r="J25" s="536">
        <f t="shared" si="4"/>
        <v>0</v>
      </c>
      <c r="K25" s="537">
        <f t="shared" si="4"/>
        <v>0</v>
      </c>
      <c r="L25" s="539">
        <f t="shared" si="4"/>
        <v>0</v>
      </c>
      <c r="M25" s="554">
        <v>0</v>
      </c>
    </row>
    <row r="27" spans="1:13" s="134" customFormat="1" ht="78" customHeight="1">
      <c r="A27" s="659"/>
      <c r="B27" s="21"/>
      <c r="C27" s="131"/>
      <c r="D27" s="131"/>
      <c r="E27" s="131"/>
      <c r="F27" s="128"/>
      <c r="G27" s="871"/>
      <c r="H27" s="871"/>
      <c r="I27" s="247"/>
      <c r="J27" s="133"/>
      <c r="K27" s="174"/>
      <c r="L27" s="854"/>
      <c r="M27" s="854"/>
    </row>
    <row r="28" spans="1:13" s="67" customFormat="1" ht="23.25" customHeight="1">
      <c r="A28" s="657"/>
      <c r="B28" s="33"/>
      <c r="C28" s="856" t="s">
        <v>220</v>
      </c>
      <c r="D28" s="856"/>
      <c r="E28" s="856"/>
      <c r="F28" s="120"/>
      <c r="G28" s="121" t="s">
        <v>219</v>
      </c>
      <c r="I28" s="79"/>
      <c r="J28" s="79"/>
      <c r="K28" s="21"/>
      <c r="L28" s="852"/>
      <c r="M28" s="852"/>
    </row>
    <row r="29" spans="1:13" s="134" customFormat="1" ht="78" customHeight="1">
      <c r="A29" s="659"/>
      <c r="B29" s="21"/>
      <c r="C29" s="131"/>
      <c r="D29" s="131"/>
      <c r="E29" s="131"/>
      <c r="F29" s="128"/>
      <c r="G29" s="871"/>
      <c r="H29" s="871"/>
      <c r="I29" s="247"/>
      <c r="J29" s="133"/>
      <c r="K29" s="43"/>
      <c r="L29" s="855"/>
      <c r="M29" s="855"/>
    </row>
    <row r="30" spans="1:13" s="67" customFormat="1" ht="24" customHeight="1">
      <c r="A30" s="657"/>
      <c r="B30" s="33"/>
      <c r="C30" s="856" t="s">
        <v>221</v>
      </c>
      <c r="D30" s="856"/>
      <c r="E30" s="856"/>
      <c r="F30" s="120"/>
      <c r="G30" s="121" t="s">
        <v>219</v>
      </c>
      <c r="I30" s="79"/>
      <c r="J30" s="79"/>
      <c r="K30" s="37"/>
      <c r="L30" s="852"/>
      <c r="M30" s="852"/>
    </row>
    <row r="31" spans="1:13" s="134" customFormat="1" ht="78" customHeight="1">
      <c r="A31" s="659"/>
      <c r="B31" s="130"/>
      <c r="C31" s="131"/>
      <c r="D31" s="131"/>
      <c r="E31" s="131"/>
      <c r="F31" s="128"/>
      <c r="G31" s="871"/>
      <c r="H31" s="871"/>
      <c r="I31" s="247"/>
      <c r="J31" s="133"/>
      <c r="K31" s="174"/>
      <c r="L31" s="853"/>
      <c r="M31" s="853"/>
    </row>
    <row r="32" spans="1:13" s="67" customFormat="1" ht="30.75">
      <c r="A32" s="657"/>
      <c r="B32" s="248"/>
      <c r="C32" s="859" t="s">
        <v>222</v>
      </c>
      <c r="D32" s="859"/>
      <c r="E32" s="859"/>
      <c r="F32" s="122"/>
      <c r="G32" s="121" t="s">
        <v>219</v>
      </c>
      <c r="I32" s="79"/>
      <c r="J32" s="79"/>
      <c r="K32" s="36"/>
      <c r="L32" s="852"/>
      <c r="M32" s="852"/>
    </row>
    <row r="33" spans="1:13" s="58" customFormat="1" ht="22.5" customHeight="1">
      <c r="A33" s="660"/>
      <c r="B33" s="15"/>
      <c r="C33" s="176" t="s">
        <v>376</v>
      </c>
      <c r="D33" s="124"/>
      <c r="E33" s="124"/>
      <c r="F33" s="125" t="s">
        <v>225</v>
      </c>
      <c r="G33" s="870"/>
      <c r="H33" s="870"/>
      <c r="I33" s="80"/>
      <c r="L33" s="249"/>
      <c r="M33" s="249"/>
    </row>
  </sheetData>
  <sheetProtection sheet="1" selectLockedCells="1"/>
  <mergeCells count="30">
    <mergeCell ref="G33:H33"/>
    <mergeCell ref="G27:H27"/>
    <mergeCell ref="G29:H29"/>
    <mergeCell ref="G31:H31"/>
    <mergeCell ref="F6:F7"/>
    <mergeCell ref="G2:M2"/>
    <mergeCell ref="L29:M29"/>
    <mergeCell ref="F13:F14"/>
    <mergeCell ref="G13:G14"/>
    <mergeCell ref="M13:M14"/>
    <mergeCell ref="C30:E30"/>
    <mergeCell ref="L30:M30"/>
    <mergeCell ref="B3:H3"/>
    <mergeCell ref="D4:F4"/>
    <mergeCell ref="J6:L6"/>
    <mergeCell ref="M6:M7"/>
    <mergeCell ref="J13:L13"/>
    <mergeCell ref="H6:I6"/>
    <mergeCell ref="G6:G7"/>
    <mergeCell ref="H13:I13"/>
    <mergeCell ref="C32:E32"/>
    <mergeCell ref="L32:M32"/>
    <mergeCell ref="J20:L20"/>
    <mergeCell ref="M20:M21"/>
    <mergeCell ref="L31:M31"/>
    <mergeCell ref="L27:M27"/>
    <mergeCell ref="C28:E28"/>
    <mergeCell ref="L28:M28"/>
    <mergeCell ref="H20:I20"/>
    <mergeCell ref="G20:G21"/>
  </mergeCells>
  <printOptions/>
  <pageMargins left="0.2362204724409449" right="0.1968503937007874" top="0.4330708661417323" bottom="0.2755905511811024" header="0.31496062992125984" footer="0.2362204724409449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125" style="52" customWidth="1"/>
    <col min="2" max="2" width="30.375" style="52" customWidth="1"/>
    <col min="3" max="16384" width="9.125" style="52" customWidth="1"/>
  </cols>
  <sheetData>
    <row r="2" spans="2:12" ht="18.75">
      <c r="B2" s="703">
        <f>'8-НКРЕКП-вода '!D12</f>
        <v>0</v>
      </c>
      <c r="C2" s="704"/>
      <c r="D2" s="702"/>
      <c r="E2" s="702"/>
      <c r="F2" s="702"/>
      <c r="G2" s="702"/>
      <c r="H2" s="702"/>
      <c r="I2" s="702"/>
      <c r="J2" s="702"/>
      <c r="K2" s="702"/>
      <c r="L2" s="702"/>
    </row>
    <row r="3" spans="2:3" ht="12.75">
      <c r="B3" s="705">
        <f>'8-НКРЕКП-вода '!G5</f>
        <v>0</v>
      </c>
      <c r="C3" s="656" t="str">
        <f>'8-НКРЕКП-вода '!K5</f>
        <v>20__  року</v>
      </c>
    </row>
    <row r="6" ht="18">
      <c r="B6" s="706" t="s">
        <v>259</v>
      </c>
    </row>
    <row r="7" ht="12.75">
      <c r="B7" s="656" t="s">
        <v>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0"/>
  <sheetViews>
    <sheetView showGridLines="0" zoomScale="110" zoomScaleNormal="110" zoomScalePageLayoutView="0" workbookViewId="0" topLeftCell="A1">
      <pane xSplit="4" ySplit="5" topLeftCell="E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.00390625" style="708" customWidth="1"/>
    <col min="2" max="2" width="29.00390625" style="708" customWidth="1"/>
    <col min="3" max="3" width="15.25390625" style="708" customWidth="1"/>
    <col min="4" max="4" width="27.75390625" style="708" customWidth="1"/>
    <col min="5" max="5" width="27.75390625" style="709" customWidth="1"/>
    <col min="6" max="6" width="3.25390625" style="710" customWidth="1"/>
    <col min="7" max="7" width="27.75390625" style="708" customWidth="1"/>
    <col min="8" max="8" width="27.75390625" style="709" customWidth="1"/>
    <col min="9" max="9" width="3.875" style="710" customWidth="1"/>
    <col min="10" max="10" width="27.75390625" style="708" customWidth="1"/>
    <col min="11" max="11" width="27.75390625" style="709" customWidth="1"/>
    <col min="12" max="12" width="4.00390625" style="710" customWidth="1"/>
    <col min="13" max="13" width="27.75390625" style="708" customWidth="1"/>
    <col min="14" max="14" width="27.75390625" style="709" customWidth="1"/>
    <col min="15" max="16384" width="9.125" style="708" customWidth="1"/>
  </cols>
  <sheetData>
    <row r="1" ht="7.5" customHeight="1"/>
    <row r="2" spans="2:3" ht="18">
      <c r="B2" s="737" t="s">
        <v>419</v>
      </c>
      <c r="C2" s="711"/>
    </row>
    <row r="3" spans="2:14" ht="15.75" customHeight="1">
      <c r="B3" s="878" t="s">
        <v>416</v>
      </c>
      <c r="C3" s="880" t="s">
        <v>418</v>
      </c>
      <c r="D3" s="738"/>
      <c r="E3" s="739" t="str">
        <f>'8-НКРЕКП-вода '!F18</f>
        <v>Централізоване водопостачання</v>
      </c>
      <c r="F3" s="740"/>
      <c r="G3" s="740"/>
      <c r="H3" s="741"/>
      <c r="I3" s="742"/>
      <c r="J3" s="743"/>
      <c r="K3" s="744" t="str">
        <f>'8-НКРЕКП-вода '!L18</f>
        <v>Централізоване водовідведення</v>
      </c>
      <c r="L3" s="743"/>
      <c r="M3" s="743"/>
      <c r="N3" s="743"/>
    </row>
    <row r="4" spans="2:14" ht="12.75">
      <c r="B4" s="879"/>
      <c r="C4" s="881"/>
      <c r="D4" s="712" t="str">
        <f>"Графа 1    "&amp;'8-НКРЕКП-вода '!F20</f>
        <v>Графа 1    ураховано в тарифах</v>
      </c>
      <c r="E4" s="713"/>
      <c r="F4" s="714"/>
      <c r="G4" s="712" t="str">
        <f>"Графа 2    "&amp;'8-НКРЕКП-вода '!G20</f>
        <v>Графа 2    фактично </v>
      </c>
      <c r="H4" s="713"/>
      <c r="I4" s="715"/>
      <c r="J4" s="716" t="str">
        <f>"Графа 7     "&amp;'8-НКРЕКП-вода '!L20</f>
        <v>Графа 7     ураховано в тарифах</v>
      </c>
      <c r="K4" s="717"/>
      <c r="L4" s="718"/>
      <c r="M4" s="716" t="str">
        <f>"Графа 8     "&amp;'8-НКРЕКП-вода '!M20</f>
        <v>Графа 8     фактично </v>
      </c>
      <c r="N4" s="719"/>
    </row>
    <row r="5" spans="2:14" s="724" customFormat="1" ht="47.25" customHeight="1">
      <c r="B5" s="736" t="str">
        <f>'8-НКРЕКП-вода '!C25&amp;"     p. "&amp;'8-НКРЕКП-вода '!E25</f>
        <v>централізоване водопостачання та/або централізоване водовідведення іншими суб'єктами господарювання      p. 025</v>
      </c>
      <c r="C5" s="720"/>
      <c r="D5" s="721">
        <f>IF('8-НКРЕКП-вода '!G25&gt;0,IF('8-НКРЕКП-вода '!F25=0,"заповніть гр.1 у рядку 025 або наведіть пояснення причин незапланованих витрат",""),"")</f>
      </c>
      <c r="E5" s="721"/>
      <c r="F5" s="722"/>
      <c r="G5" s="721">
        <f>IF('8-НКРЕКП-вода '!F25=0,IF('8-НКРЕКП-вода '!G25&gt;0,"дати пояснення чому є незаплановані фактичні витрати у рядку 025",""),"")</f>
      </c>
      <c r="H5" s="721"/>
      <c r="I5" s="722"/>
      <c r="J5" s="721">
        <f>IF('8-НКРЕКП-вода '!M25&gt;0,IF('8-НКРЕКП-вода '!L25=0,"заповніть гр.7 у рядку 025 або наведіть пояснення причин незапланованих витрат",""),"")</f>
      </c>
      <c r="K5" s="721"/>
      <c r="L5" s="722"/>
      <c r="M5" s="721">
        <f>IF('8-НКРЕКП-вода '!L25=0,IF('8-НКРЕКП-вода '!M25&gt;0,"дати пояснення чому є незаплановані фактичні витрати у рядку 025",""),"")</f>
      </c>
      <c r="N5" s="723"/>
    </row>
    <row r="6" spans="2:14" s="724" customFormat="1" ht="47.25" customHeight="1">
      <c r="B6" s="730" t="str">
        <f>'8-НКРЕКП-вода '!C26&amp;"     p. "&amp;'8-НКРЕКП-вода '!E26</f>
        <v>реагенти     p. 030</v>
      </c>
      <c r="C6" s="735">
        <v>0.05</v>
      </c>
      <c r="D6" s="722">
        <f>IF('8-НКРЕКП-вода '!G26&gt;0,IF('8-НКРЕКП-вода '!F26=0,"заповніть гр.1 у рядку 030 або наведіть пояснення причин незапланованих витрат",""),"")</f>
      </c>
      <c r="E6" s="722">
        <f>IF('8-НКРЕКП-вода '!F26*(1+$C6)&lt;'8-НКРЕКП-вода '!G26,"надайте пояснення щодо причин відхилення фактичних витрат від планових",IF('8-НКРЕКП-вода '!F26*(1-$C6)&gt;'8-НКРЕКП-вода '!G26,"надайте пояснення щодо причин відхилення фактичних витрат від планових",""))</f>
      </c>
      <c r="F6" s="722"/>
      <c r="G6" s="722">
        <f>IF('8-НКРЕКП-вода '!F26=0,IF('8-НКРЕКП-вода '!G26&gt;0,"дати пояснення чому є незаплановані фактичні витрати у рядку 030",""),"")</f>
      </c>
      <c r="H6" s="722"/>
      <c r="I6" s="722"/>
      <c r="J6" s="722">
        <f>IF('8-НКРЕКП-вода '!M26&gt;0,IF('8-НКРЕКП-вода '!L26=0,"заповніть гр.7 у рядку 030 або наведіть пояснення чому є незаплановані витрати",""),"")</f>
      </c>
      <c r="K6" s="722">
        <f>IF('8-НКРЕКП-вода '!L26*(1+$C6)&lt;'8-НКРЕКП-вода '!M26,"надайте пояснення щодо причин відхилення фактичних витрат від планових",IF('8-НКРЕКП-вода '!L26*(1-$C6)&gt;'8-НКРЕКП-вода '!M26,"надайте пояснення щодо причин відхилення фактичних витрат від планових",""))</f>
      </c>
      <c r="L6" s="722"/>
      <c r="M6" s="722">
        <f>IF('8-НКРЕКП-вода '!L26=0,IF('8-НКРЕКП-вода '!M26&gt;0,"дати пояснення чому є незаплановані фактичні витрати у рядку 030",""),"")</f>
      </c>
      <c r="N6" s="725"/>
    </row>
    <row r="7" spans="2:14" s="724" customFormat="1" ht="47.25" customHeight="1">
      <c r="B7" s="736" t="str">
        <f>'8-НКРЕКП-вода '!C65&amp;"   
p. "&amp;'8-НКРЕКП-вода '!E65&amp;"  +  
"&amp;'8-НКРЕКП-вода '!C72&amp;"   
p. "&amp;'8-НКРЕКП-вода '!E72</f>
        <v>матеріальні витрати на ремонти    
p. 170  +  
ремонти підрядним способом   
p. 210</v>
      </c>
      <c r="C7" s="734">
        <v>0.05</v>
      </c>
      <c r="D7" s="726">
        <f>IF('8-НКРЕКП-вода '!G65&gt;0,IF('8-НКРЕКП-вода '!F65=0,"заповніть гр.1 у рядку 170 або наведіть пояснення причин незапланованих витрат",""),"")</f>
      </c>
      <c r="E7" s="721">
        <f>IF(('8-НКРЕКП-вода '!F65+'8-НКРЕКП-вода '!F72)*(1+$C7)&lt;('8-НКРЕКП-вода '!G65+'8-НКРЕКП-вода '!G72),"надайте пояснення щодо причин відхилення фактичних витрат від планових",IF(('8-НКРЕКП-вода '!F65+'8-НКРЕКП-вода '!F72)*(1-$C7)&gt;('8-НКРЕКП-вода '!G65+'8-НКРЕКП-вода '!G72),"надайте пояснення щодо причин відхилення фактичних витрат від планових",""))</f>
      </c>
      <c r="F7" s="727"/>
      <c r="G7" s="726">
        <f>IF('8-НКРЕКП-вода '!G72&gt;0,IF('8-НКРЕКП-вода '!F72=0,"заповніть гр.1 у рядку 210 або наведіть пояснення причин незапланованих витрат",""),"")</f>
      </c>
      <c r="H7" s="726"/>
      <c r="I7" s="727"/>
      <c r="J7" s="726">
        <f>IF('8-НКРЕКП-вода '!M65&gt;0,IF('8-НКРЕКП-вода '!L65=0,"заповніть гр.7 у рядку 170 або наведіть пояснення причин незапланованих витрат",""),"")</f>
      </c>
      <c r="K7" s="721">
        <f>IF(('8-НКРЕКП-вода '!L65+'8-НКРЕКП-вода '!L72)*(1+$C7)&lt;('8-НКРЕКП-вода '!M65+'8-НКРЕКП-вода '!M72),"надайте пояснення щодо причин відхилення фактичних витрат від планових",IF(('8-НКРЕКП-вода '!L65+'8-НКРЕКП-вода '!L72)*(1-$C7)&gt;('8-НКРЕКП-вода '!M65+'8-НКРЕКП-вода '!M72),"надайте пояснення щодо причин відхилення фактичних витрат від планових",""))</f>
      </c>
      <c r="L7" s="727"/>
      <c r="M7" s="726">
        <f>IF('8-НКРЕКП-вода '!M72&gt;0,IF('8-НКРЕКП-вода '!L72=0,"заповніть гр.7 у рядку 210 або наведіть пояснення причин незапланованих витрат",""),"")</f>
      </c>
      <c r="N7" s="728"/>
    </row>
    <row r="8" spans="2:14" s="724" customFormat="1" ht="47.25" customHeight="1">
      <c r="B8" s="730" t="str">
        <f>'8-НКРЕКП-вода '!C66&amp;"     
p. "&amp;'8-НКРЕКП-вода '!E66</f>
        <v>пально-мастильні матеріали     
p. 175</v>
      </c>
      <c r="C8" s="735">
        <v>0.05</v>
      </c>
      <c r="D8" s="722">
        <f>IF('8-НКРЕКП-вода '!G66&gt;0,IF('8-НКРЕКП-вода '!F66=0,"заповніть гр.1 у рядку 175 або наведіть пояснення причин незапланованих витрат",""),"")</f>
      </c>
      <c r="E8" s="722">
        <f>IF('8-НКРЕКП-вода '!F66*(1+$C8)&lt;'8-НКРЕКП-вода '!G66,"надайте пояснення щодо причин відхилення фактичних витрат від планових",IF('8-НКРЕКП-вода '!F66*(1-$C8)&gt;'8-НКРЕКП-вода '!G66,"надайте пояснення щодо причин відхилення фактичних витрат від планових",""))</f>
      </c>
      <c r="F8" s="722"/>
      <c r="G8" s="722"/>
      <c r="H8" s="722"/>
      <c r="I8" s="722"/>
      <c r="J8" s="722">
        <f>IF('8-НКРЕКП-вода '!M66&gt;0,IF('8-НКРЕКП-вода '!L66=0,"заповніть гр.7 у рядку 175 або наведіть пояснення чому є незаплановані витрати",""),"")</f>
      </c>
      <c r="K8" s="722">
        <f>IF('8-НКРЕКП-вода '!L66*(1+$C8)&lt;'8-НКРЕКП-вода '!M66,"надайте пояснення щодо причин відхилення фактичних витрат від планових",IF('8-НКРЕКП-вода '!L66*(1-$C8)&gt;'8-НКРЕКП-вода '!M66,"надайте пояснення щодо причин відхилення фактичних витрат від планових",""))</f>
      </c>
      <c r="L8" s="722"/>
      <c r="M8" s="722"/>
      <c r="N8" s="725"/>
    </row>
    <row r="9" spans="2:14" s="724" customFormat="1" ht="47.25" customHeight="1">
      <c r="B9" s="736" t="str">
        <f>'8-НКРЕКП-вода '!C30&amp;"     p. "&amp;'8-НКРЕКП-вода '!E30</f>
        <v>амортизація     p. 050</v>
      </c>
      <c r="C9" s="734">
        <v>0.05</v>
      </c>
      <c r="D9" s="726">
        <f>IF('8-НКРЕКП-вода '!G30&gt;0,IF('8-НКРЕКП-вода '!F30=0,"заповніть гр.1 у рядку 050",""),"")</f>
      </c>
      <c r="E9" s="721">
        <f>IF('8-НКРЕКП-вода '!F30*(1+$C9)&lt;'8-НКРЕКП-вода '!G30,"надайте пояснення щодо причин відхилення фактичних витрат від планових",IF('8-НКРЕКП-вода '!F30*(1+$C9)&gt;'8-НКРЕКП-вода '!G30,"надайте пояснення щодо причин відхилення фактичних витрат від планових",""))</f>
      </c>
      <c r="F9" s="727"/>
      <c r="G9" s="726"/>
      <c r="H9" s="726"/>
      <c r="I9" s="727"/>
      <c r="J9" s="726">
        <f>IF('8-НКРЕКП-вода '!M30&gt;0,IF('8-НКРЕКП-вода '!L30=0,"заповніть гр.7 у рядку 050",""),"")</f>
      </c>
      <c r="K9" s="721">
        <f>IF('8-НКРЕКП-вода '!L30*(1+$C9)&lt;'8-НКРЕКП-вода '!M30,"надайте пояснення щодо причин відхилення фактичних витрат від планових",IF('8-НКРЕКП-вода '!L30*(1+$C9)&gt;'8-НКРЕКП-вода '!M30,"надайте пояснення щодо причин відхилення фактичних витрат від планових",""))</f>
      </c>
      <c r="L9" s="727"/>
      <c r="M9" s="726"/>
      <c r="N9" s="728"/>
    </row>
    <row r="10" spans="2:14" s="724" customFormat="1" ht="47.25" customHeight="1">
      <c r="B10" s="730" t="str">
        <f>'8-НКРЕКП-вода '!C36&amp;"     p. "&amp;'8-НКРЕКП-вода '!E36</f>
        <v>амортизація     p. 080</v>
      </c>
      <c r="C10" s="735">
        <v>0.05</v>
      </c>
      <c r="D10" s="722">
        <f>IF('8-НКРЕКП-вода '!G36&gt;0,IF('8-НКРЕКП-вода '!F36=0,"заповніть гр.1 у рядку 080",""),"")</f>
      </c>
      <c r="E10" s="722">
        <f>IF('8-НКРЕКП-вода '!F36*(1+$C10)&lt;'8-НКРЕКП-вода '!G36,"надайте пояснення щодо причин відхилення фактичних витрат від планових",IF('8-НКРЕКП-вода '!F36*(1-$C10)&gt;'8-НКРЕКП-вода '!G36,"надайте пояснення щодо причин відхилення фактичних витрат від планових",""))</f>
      </c>
      <c r="F10" s="722"/>
      <c r="G10" s="722"/>
      <c r="H10" s="722"/>
      <c r="I10" s="722"/>
      <c r="J10" s="722">
        <f>IF('8-НКРЕКП-вода '!M36&gt;0,IF('8-НКРЕКП-вода '!L36=0,"заповніть гр.7 у рядку 080",""),"")</f>
      </c>
      <c r="K10" s="722">
        <f>IF('8-НКРЕКП-вода '!L36*(1+$C10)&lt;'8-НКРЕКП-вода '!M36,"надайте пояснення щодо причин відхилення фактичних витрат від планових",IF('8-НКРЕКП-вода '!L36*(1-$C10)&gt;'8-НКРЕКП-вода '!M36,"надайте пояснення щодо причин відхилення фактичних витрат від планових",""))</f>
      </c>
      <c r="L10" s="722"/>
      <c r="M10" s="722"/>
      <c r="N10" s="725"/>
    </row>
    <row r="11" spans="2:14" s="724" customFormat="1" ht="47.25" customHeight="1">
      <c r="B11" s="736" t="str">
        <f>'8-НКРЕКП-вода '!C42&amp;"     p. "&amp;'8-НКРЕКП-вода '!E42</f>
        <v>амортизація     p. 105</v>
      </c>
      <c r="C11" s="734">
        <v>0.05</v>
      </c>
      <c r="D11" s="726">
        <f>IF('8-НКРЕКП-вода '!G42&gt;0,IF('8-НКРЕКП-вода '!F42=0,"заповніть гр.1 у рядку 105",""),"")</f>
      </c>
      <c r="E11" s="721">
        <f>IF('8-НКРЕКП-вода '!F42*(1+$C11)&lt;'8-НКРЕКП-вода '!G42,"надайте пояснення щодо причин відхилення фактичних витрат від планових",IF('8-НКРЕКП-вода '!F42*(1-$C11)&gt;'8-НКРЕКП-вода '!G42,"надайте пояснення щодо причин відхилення фактичних витрат від планових",""))</f>
      </c>
      <c r="F11" s="727"/>
      <c r="G11" s="726"/>
      <c r="H11" s="726"/>
      <c r="I11" s="727"/>
      <c r="J11" s="726">
        <f>IF('8-НКРЕКП-вода '!M42&gt;0,IF('8-НКРЕКП-вода '!L42=0,"заповніть гр.7 у рядку 105",""),"")</f>
      </c>
      <c r="K11" s="721">
        <f>IF('8-НКРЕКП-вода '!L42*(1+$C11)&lt;'8-НКРЕКП-вода '!M42,"надайте пояснення щодо причин відхилення фактичних витрат від планових",IF('8-НКРЕКП-вода '!L42*(1-$C11)&gt;'8-НКРЕКП-вода '!M42,"надайте пояснення щодо причин відхилення фактичних витрат від планових",""))</f>
      </c>
      <c r="L11" s="727"/>
      <c r="M11" s="726"/>
      <c r="N11" s="728"/>
    </row>
    <row r="12" spans="2:14" s="724" customFormat="1" ht="47.25" customHeight="1">
      <c r="B12" s="730" t="str">
        <f>'8-НКРЕКП-вода '!C48&amp;"     p. "&amp;'8-НКРЕКП-вода '!E48</f>
        <v>амортизація     p. 130</v>
      </c>
      <c r="C12" s="735">
        <v>0.05</v>
      </c>
      <c r="D12" s="722">
        <f>IF('8-НКРЕКП-вода '!G48&gt;0,IF('8-НКРЕКП-вода '!F48=0,"заповніть гр.1 у рядку 130",""),"")</f>
      </c>
      <c r="E12" s="722">
        <f>IF('8-НКРЕКП-вода '!F48*(1+$C12)&lt;'8-НКРЕКП-вода '!G48,"надайте пояснення щодо причин відхилення фактичних витрат від планових",IF('8-НКРЕКП-вода '!F48*(1-$C12)&gt;'8-НКРЕКП-вода '!G48,"надайте пояснення щодо причин відхилення фактичних витрат від планових",""))</f>
      </c>
      <c r="F12" s="722"/>
      <c r="G12" s="722"/>
      <c r="H12" s="722"/>
      <c r="I12" s="722"/>
      <c r="J12" s="722">
        <f>IF('8-НКРЕКП-вода '!M48&gt;0,IF('8-НКРЕКП-вода '!L48=0,"заповніть гр.7 у рядку 130",""),"")</f>
      </c>
      <c r="K12" s="722">
        <f>IF('8-НКРЕКП-вода '!L48*(1+$C12)&lt;'8-НКРЕКП-вода '!M48,"надайте пояснення щодо причин відхилення фактичних витрат від планових",IF('8-НКРЕКП-вода '!L48*(1-$C12)&gt;'8-НКРЕКП-вода '!M48,"надайте пояснення щодо причин відхилення фактичних витрат від планових",""))</f>
      </c>
      <c r="L12" s="722"/>
      <c r="M12" s="722"/>
      <c r="N12" s="725"/>
    </row>
    <row r="13" spans="2:14" s="729" customFormat="1" ht="47.25" customHeight="1">
      <c r="B13" s="736" t="str">
        <f>'8-НКРЕКП-вода '!C70&amp;"     p. "&amp;'8-НКРЕКП-вода '!E70</f>
        <v>амортизація     p. 195</v>
      </c>
      <c r="C13" s="734"/>
      <c r="D13" s="726">
        <f>IF('8-НКРЕКП-вода '!G70&gt;0,IF('8-НКРЕКП-вода '!F70=0,"заповніть гр.1 у рядку 195",""),"")</f>
      </c>
      <c r="E13" s="721">
        <f>IF('8-НКРЕКП-вода '!F70&lt;&gt;('8-НКРЕКП-вода '!F30+'8-НКРЕКП-вода '!F36+'8-НКРЕКП-вода '!F42+'8-НКРЕКП-вода '!F48),"наведіть пояснення чому рядок 195 не дорівнює сумі рядків 050+080+105+130","")</f>
      </c>
      <c r="F13" s="727"/>
      <c r="G13" s="726"/>
      <c r="H13" s="726">
        <f>IF('8-НКРЕКП-вода '!G70&lt;&gt;('8-НКРЕКП-вода '!G30+'8-НКРЕКП-вода '!G36+'8-НКРЕКП-вода '!G42+'8-НКРЕКП-вода '!G48),"наведіть пояснення чому рядок 195 не дорівнює сумі рядків 050+080+105+130","")</f>
      </c>
      <c r="I13" s="727"/>
      <c r="J13" s="726">
        <f>IF('8-НКРЕКП-вода '!M70&gt;0,IF('8-НКРЕКП-вода '!L70=0,"заповніть гр.7 у рядку 195",""),"")</f>
      </c>
      <c r="K13" s="721">
        <f>IF('8-НКРЕКП-вода '!L70&lt;&gt;('8-НКРЕКП-вода '!L30+'8-НКРЕКП-вода '!L36+'8-НКРЕКП-вода '!L42+'8-НКРЕКП-вода '!L48),"наведіть пояснення чому рядок 195 не дорівнює сумі рядків 050+080+105+130","")</f>
      </c>
      <c r="L13" s="727"/>
      <c r="M13" s="726"/>
      <c r="N13" s="728">
        <f>IF('8-НКРЕКП-вода '!M70&lt;&gt;('8-НКРЕКП-вода '!M30+'8-НКРЕКП-вода '!M36+'8-НКРЕКП-вода '!M42+'8-НКРЕКП-вода '!M48),"наведіть пояснення чому рядок 195 не дорівнює сумі рядків 050+080+105+130","")</f>
      </c>
    </row>
    <row r="14" spans="2:14" s="724" customFormat="1" ht="47.25" customHeight="1">
      <c r="B14" s="730" t="str">
        <f>'8-НКРЕКП-вода '!C113&amp;"     
p. "&amp;'8-НКРЕКП-вода '!E113</f>
        <v>Амортизація відповідно до вимог Податкового кодексу України     
p. 420</v>
      </c>
      <c r="C14" s="735">
        <v>0.05</v>
      </c>
      <c r="D14" s="722">
        <f>IF('8-НКРЕКП-вода '!G113&gt;0,IF('8-НКРЕКП-вода '!F113=0,"заповніть гр.1 у рядку 420",""),"")</f>
      </c>
      <c r="E14" s="722">
        <f>IF('8-НКРЕКП-вода '!F113='8-НКРЕКП-вода '!F70,"","перевірте значення рядків 195 та 420, вони мають бути однакові")</f>
      </c>
      <c r="F14" s="722"/>
      <c r="G14" s="722">
        <f>IF('8-НКРЕКП-вода '!F113*(1+$C14)&lt;'8-НКРЕКП-вода '!G113,"надайте пояснення щодо причин відхилення фактичних витрат від планових",IF('8-НКРЕКП-вода '!F113*(1-$C14)&gt;'8-НКРЕКП-вода '!G113,"надайте пояснення щодо причин відхилення фактичних витрат від планових",""))</f>
      </c>
      <c r="H14" s="722">
        <f>IF('8-НКРЕКП-вода '!G113='8-НКРЕКП-вода '!G70,"","перевірте значення рядків 195 та 420, вони мають бути однакові")</f>
      </c>
      <c r="I14" s="722"/>
      <c r="J14" s="722">
        <f>IF('8-НКРЕКП-вода '!M113&gt;0,IF('8-НКРЕКП-вода '!L113=0,"заповніть гр.7 у рядку 420",""),"")</f>
      </c>
      <c r="K14" s="722">
        <f>IF('8-НКРЕКП-вода '!L113='8-НКРЕКП-вода '!L70,"","перевірте значення рядків 195 та 420, вони мають бути однакові")</f>
      </c>
      <c r="L14" s="722"/>
      <c r="M14" s="722">
        <f>IF('8-НКРЕКП-вода '!L113*(1+$C14)&lt;'8-НКРЕКП-вода '!M113,"надайте пояснення щодо причин відхилення фактичних витрат від планових",IF('8-НКРЕКП-вода '!L113*(1-$C14)&gt;'8-НКРЕКП-вода '!M113,"надайте пояснення щодо причин відхилення фактичних витрат від планових",""))</f>
      </c>
      <c r="N14" s="725">
        <f>IF('8-НКРЕКП-вода '!M113='8-НКРЕКП-вода '!M70,"","перевірте значення рядків 195 та 420, вони мають бути однакові")</f>
      </c>
    </row>
    <row r="15" spans="2:14" s="724" customFormat="1" ht="42" customHeight="1">
      <c r="B15" s="736" t="str">
        <f>"EE "&amp;'8-НКРЕКП-вода '!C61&amp;"     p. "&amp;'8-НКРЕКП-вода '!E61</f>
        <v>EE І класу напруги     p. 162</v>
      </c>
      <c r="C15" s="734"/>
      <c r="D15" s="726">
        <f>IF('8-НКРЕКП-вода '!G61&gt;0,IF('8-НКРЕКП-вода '!F61=0,"заповніть гр.1 у рядку 162 або наведіть пояснення причин незапланованих витрат",""),"")</f>
      </c>
      <c r="E15" s="721"/>
      <c r="F15" s="727"/>
      <c r="G15" s="726"/>
      <c r="H15" s="726"/>
      <c r="I15" s="727"/>
      <c r="J15" s="726">
        <f>IF('8-НКРЕКП-вода '!M61&gt;0,IF('8-НКРЕКП-вода '!L61=0,"заповніть гр.7 у рядку 162 або наведіть пояснення причин незапланованих витрат",""),"")</f>
      </c>
      <c r="K15" s="721"/>
      <c r="L15" s="727"/>
      <c r="M15" s="726"/>
      <c r="N15" s="728"/>
    </row>
    <row r="16" spans="2:14" s="724" customFormat="1" ht="47.25" customHeight="1">
      <c r="B16" s="730" t="str">
        <f>"EE "&amp;'8-НКРЕКП-вода '!C62&amp;"     p. "&amp;'8-НКРЕКП-вода '!E62</f>
        <v>EE ІІ класу напруги     p. 163</v>
      </c>
      <c r="C16" s="735"/>
      <c r="D16" s="722">
        <f>IF('8-НКРЕКП-вода '!G62&gt;0,IF('8-НКРЕКП-вода '!F62=0,"заповніть гр.1 у рядку 162 або наведіть пояснення причин незапланованих витрат",""),"")</f>
      </c>
      <c r="E16" s="722"/>
      <c r="F16" s="722"/>
      <c r="G16" s="722"/>
      <c r="H16" s="722"/>
      <c r="I16" s="722"/>
      <c r="J16" s="722">
        <f>IF('8-НКРЕКП-вода '!M62&gt;0,IF('8-НКРЕКП-вода '!L62=0,"заповніть гр.7 у рядку 162 або наведіть пояснення причин незапланованих витрат",""),"")</f>
      </c>
      <c r="K16" s="722"/>
      <c r="L16" s="722"/>
      <c r="M16" s="722"/>
      <c r="N16" s="725"/>
    </row>
    <row r="17" spans="2:14" s="724" customFormat="1" ht="47.25" customHeight="1">
      <c r="B17" s="736" t="str">
        <f>"EE "&amp;'8-НКРЕКП-вода '!C122&amp;"     p. "&amp;'8-НКРЕКП-вода '!E122</f>
        <v>EE І класу напруги     p. 465</v>
      </c>
      <c r="C17" s="734">
        <v>0.05</v>
      </c>
      <c r="D17" s="726">
        <f>IF('8-НКРЕКП-вода '!G122&gt;0,IF('8-НКРЕКП-вода '!F122=0,"заповніть гр.1 у рядку 465",""),"")</f>
      </c>
      <c r="E17" s="721">
        <f>IF('8-НКРЕКП-вода '!F61&gt;0,IF('8-НКРЕКП-вода '!F122=0,"заповніть гр.1 у рядку 465 оскільки є витрати у р.162",""),"")</f>
      </c>
      <c r="F17" s="727"/>
      <c r="G17" s="726">
        <f>IF('8-НКРЕКП-вода '!G61&gt;0,IF('8-НКРЕКП-вода '!G122=0,"заповніть гр.2 у рядку 465 оскільки є витрати у р.162",""),"")</f>
      </c>
      <c r="H17" s="726">
        <f>IF('8-НКРЕКП-вода '!F122*(1+$C17)&lt;'8-НКРЕКП-вода '!G122,"надайте пояснення щодо причин відхилення фактичних обсягів від планових",IF('8-НКРЕКП-вода '!F122*(1-$C17)&gt;'8-НКРЕКП-вода '!G122,"надайте пояснення щодо причин відхилення фактичних обсягів від планових",""))</f>
      </c>
      <c r="I17" s="727"/>
      <c r="J17" s="726">
        <f>IF('8-НКРЕКП-вода '!M122&gt;0,IF('8-НКРЕКП-вода '!L122=0,"заповніть гр.7 у рядку 465 або надайте пояснення незапланованих витрат ЕЕ",""),"")</f>
      </c>
      <c r="K17" s="721">
        <f>IF('8-НКРЕКП-вода '!L61&gt;0,IF('8-НКРЕКП-вода '!L122=0,"заповніть гр.7 у рядку 465 оскільки є витрати у р.162",""),"")</f>
      </c>
      <c r="L17" s="727"/>
      <c r="M17" s="726">
        <f>IF('8-НКРЕКП-вода '!M61&gt;0,IF('8-НКРЕКП-вода '!M122=0,"заповніть гр.8 у рядку 465 оскільки є витрати у р.162",""),"")</f>
      </c>
      <c r="N17" s="728">
        <f>IF('8-НКРЕКП-вода '!L122*(1+$C17)&lt;'8-НКРЕКП-вода '!M122,"надайте пояснення щодо причин відхилення фактичних обсягів від планових",IF('8-НКРЕКП-вода '!L122*(1-$C17)&gt;'8-НКРЕКП-вода '!M122,"надайте пояснення щодо причин відхилення фактичних обсягів від планових",""))</f>
      </c>
    </row>
    <row r="18" spans="2:14" s="724" customFormat="1" ht="47.25" customHeight="1">
      <c r="B18" s="730" t="str">
        <f>"EE "&amp;'8-НКРЕКП-вода '!C123&amp;"     p. "&amp;'8-НКРЕКП-вода '!E123</f>
        <v>EE ІІ класу напруги     p. 470</v>
      </c>
      <c r="C18" s="735">
        <v>0.05</v>
      </c>
      <c r="D18" s="722">
        <f>IF('8-НКРЕКП-вода '!G123&gt;0,IF('8-НКРЕКП-вода '!F123=0,"заповніть гр.1 у рядку 470 або наведіть пояснення незапланованого споживання ЕЕ",""),"")</f>
      </c>
      <c r="E18" s="722">
        <f>IF('8-НКРЕКП-вода '!F62&gt;0,IF('8-НКРЕКП-вода '!F123=0,"заповніть гр.1 у рядку 470 оскільки є витрати у р.163",""),"")</f>
      </c>
      <c r="F18" s="722"/>
      <c r="G18" s="722">
        <f>IF('8-НКРЕКП-вода '!G62&gt;0,IF('8-НКРЕКП-вода '!G123=0,"заповніть гр.2 у рядку 470 оскільки є витрати у р.163",""),"")</f>
      </c>
      <c r="H18" s="722">
        <f>IF('8-НКРЕКП-вода '!F123*(1+$C18)&lt;'8-НКРЕКП-вода '!G123,"надайте пояснення щодо причин відхилення фактичних обсягів від планових",IF('8-НКРЕКП-вода '!F123*(1-$C18)&gt;'8-НКРЕКП-вода '!G123,"надайте пояснення щодо причин відхилення фактичних обсягів від планових",""))</f>
      </c>
      <c r="I18" s="722"/>
      <c r="J18" s="722">
        <f>IF('8-НКРЕКП-вода '!M123&gt;0,IF('8-НКРЕКП-вода '!L123=0,"заповніть гр.7 у рядку 470 або надайте поясненн незапланованих витрат ЕЕ",""),"")</f>
      </c>
      <c r="K18" s="722">
        <f>IF('8-НКРЕКП-вода '!L62&gt;0,IF('8-НКРЕКП-вода '!L123=0,"заповніть гр.7 у рядку 470 оскільки є витрати у р.163",""),"")</f>
      </c>
      <c r="L18" s="722"/>
      <c r="M18" s="722">
        <f>IF('8-НКРЕКП-вода '!M62&gt;0,IF('8-НКРЕКП-вода '!M123=0,"заповніть гр.8 у рядку 470 оскільки є витрати у р.163",""),"")</f>
      </c>
      <c r="N18" s="725">
        <f>IF('8-НКРЕКП-вода '!L123*(1+$C18)&lt;'8-НКРЕКП-вода '!M123,"надайте пояснення щодо причин відхилення фактичних обсягів від планових",IF('8-НКРЕКП-вода '!L123*(1-$C18)&gt;'8-НКРЕКП-вода '!M123,"надайте пояснення щодо причин відхилення фактичних обсягів від планових",""))</f>
      </c>
    </row>
    <row r="19" spans="2:14" s="724" customFormat="1" ht="47.25" customHeight="1">
      <c r="B19" s="736" t="str">
        <f>'8-НКРЕКП-вода '!C125&amp;"     
p. "&amp;'8-НКРЕКП-вода '!E125</f>
        <v>Обсяг реактивної електроенергії     
p. 480</v>
      </c>
      <c r="C19" s="734">
        <v>0.05</v>
      </c>
      <c r="D19" s="726">
        <f>IF('8-НКРЕКП-вода '!F63&gt;0,IF('8-НКРЕКП-вода '!F125=0,"заповніть гр.1 у рядку 480 оскільки є витрати у рядку 164",""),"")</f>
      </c>
      <c r="E19" s="721">
        <f>IF('8-НКРЕКП-вода '!F125*(1+$C19)&lt;'8-НКРЕКП-вода '!G125,"надайте пояснення щодо причин відхилення фактичних обсягів від планових",IF('8-НКРЕКП-вода '!F125*(1-$C19)&gt;'8-НКРЕКП-вода '!G125,"надайте пояснення щодо причин відхилення фактичних обсягів від планових",""))</f>
      </c>
      <c r="F19" s="727"/>
      <c r="G19" s="726">
        <f>IF('8-НКРЕКП-вода '!G63&gt;0,IF('8-НКРЕКП-вода '!G125=0,"заповніть гр.2 у рядку 480 оскільки є витрати у рядку 164",""),"")</f>
      </c>
      <c r="H19" s="726"/>
      <c r="I19" s="727"/>
      <c r="J19" s="726">
        <f>IF('8-НКРЕКП-вода '!L63&gt;0,IF('8-НКРЕКП-вода '!L125=0,"заповніть гр.7 у рядку 480 оскільки є витрати у рядку 164",""),"")</f>
      </c>
      <c r="K19" s="721">
        <f>IF('8-НКРЕКП-вода '!L125*(1+$C19)&lt;'8-НКРЕКП-вода '!M125,"надайте пояснення щодо причин відхилення фактичних обсягів від планових",IF('8-НКРЕКП-вода '!L125*(1-$C19)&gt;'8-НКРЕКП-вода '!M125,"надайте пояснення щодо причин відхилення фактичних обсягів від планових",""))</f>
      </c>
      <c r="L19" s="727"/>
      <c r="M19" s="726">
        <f>IF('8-НКРЕКП-вода '!M63&gt;0,IF('8-НКРЕКП-вода '!M125=0,"заповніть гр.8 у рядку 480 оскільки є витрати у рядку 164",""),"")</f>
      </c>
      <c r="N19" s="728"/>
    </row>
    <row r="20" spans="2:14" s="724" customFormat="1" ht="47.25" customHeight="1">
      <c r="B20" s="730" t="str">
        <f>'8-НКРЕКП-вода '!C92&amp;"     p. "&amp;'8-НКРЕКП-вода '!E92</f>
        <v>Обсяг реалізованої продукції (послуг), усього     p. 325</v>
      </c>
      <c r="C20" s="735">
        <v>0.05</v>
      </c>
      <c r="D20" s="722">
        <f>IF('8-НКРЕКП-вода '!G92&gt;0,IF('8-НКРЕКП-вода '!F92=0,"заповніть гр.1 у рядку 325",""),"")</f>
      </c>
      <c r="E20" s="722">
        <f>IF('8-НКРЕКП-вода '!F92*(1+$C20)&lt;'8-НКРЕКП-вода '!G92,"надайте пояснення щодо причин відхилення фактичних обсягів від планових",IF('8-НКРЕКП-вода '!F92*(1-$C20)&gt;'8-НКРЕКП-вода '!G92,"надайте пояснення щодо причин відхилення фактичних обсягів у графі 6 від планових гр.5",""))</f>
      </c>
      <c r="F20" s="722"/>
      <c r="G20" s="722"/>
      <c r="H20" s="722"/>
      <c r="I20" s="722"/>
      <c r="J20" s="722">
        <f>IF('8-НКРЕКП-вода '!M92&gt;0,IF('8-НКРЕКП-вода '!L92=0,"заповніть гр.7 у рядку 325",""),"")</f>
      </c>
      <c r="K20" s="722">
        <f>IF('8-НКРЕКП-вода '!L92*(1+$C20)&lt;'8-НКРЕКП-вода '!M92,"надайте пояснення щодо причин відхилення фактичних обсягів від планових",IF('8-НКРЕКП-вода '!L92*(1-$C20)&gt;'8-НКРЕКП-вода '!M92,"надайте пояснення щодо причин відхилення фактичних обсягів у графі 6 від планових гр.5",""))</f>
      </c>
      <c r="L20" s="722"/>
      <c r="M20" s="722"/>
      <c r="N20" s="725"/>
    </row>
    <row r="21" spans="2:14" s="724" customFormat="1" ht="47.25" customHeight="1">
      <c r="B21" s="736" t="str">
        <f>'8-НКРЕКП-вода '!C94&amp;"     p. "&amp;'8-НКРЕКП-вода '!E94</f>
        <v>Обсяг водопостачання/водовідведення для здійснення інших видів діяльності ліцензіата     p. 350</v>
      </c>
      <c r="C21" s="734">
        <v>0.05</v>
      </c>
      <c r="D21" s="726">
        <f>IF('8-НКРЕКП-вода '!G94&gt;0,IF('8-НКРЕКП-вода '!F94=0,"заповніть гр.1 у рядку 350",""),"")</f>
      </c>
      <c r="E21" s="721">
        <f>IF('8-НКРЕКП-вода '!F94*(1+$C21)&lt;'8-НКРЕКП-вода '!G94,"надайте пояснення щодо причин відхилення фактичних обсягів від планових",IF('8-НКРЕКП-вода '!F94*(1-$C21)&gt;'8-НКРЕКП-вода '!G94,"надайте пояснення щодо причин відхилення фактичних обсягів у графі 6 від планових гр.5",""))</f>
      </c>
      <c r="F21" s="727"/>
      <c r="G21" s="726"/>
      <c r="H21" s="726"/>
      <c r="I21" s="727"/>
      <c r="J21" s="726">
        <f>IF('8-НКРЕКП-вода '!M94&gt;0,IF('8-НКРЕКП-вода '!L94=0,"заповніть гр.7 у рядку 350",""),"")</f>
      </c>
      <c r="K21" s="721">
        <f>IF('8-НКРЕКП-вода '!L94*(1+$C21)&lt;'8-НКРЕКП-вода '!M94,"надайте пояснення щодо причин відхилення фактичних обсягів від планових",IF('8-НКРЕКП-вода '!L94*(1-$C21)&gt;'8-НКРЕКП-вода '!M94,"надайте пояснення щодо причин відхилення фактичних обсягів у графі 6 від планових гр.5",""))</f>
      </c>
      <c r="L21" s="727"/>
      <c r="M21" s="726"/>
      <c r="N21" s="728"/>
    </row>
    <row r="22" spans="2:14" s="724" customFormat="1" ht="47.25" customHeight="1">
      <c r="B22" s="730" t="str">
        <f>'8-НКРЕКП-вода '!C115&amp;"     p. "&amp;'8-НКРЕКП-вода '!E115</f>
        <v>Обсяг придбаної води/відведення стічних вод     p. 430</v>
      </c>
      <c r="C22" s="735">
        <v>0.05</v>
      </c>
      <c r="D22" s="722">
        <f>IF('8-НКРЕКП-вода '!G115&gt;0,IF('8-НКРЕКП-вода '!F115=0,"заповніть гр.1 у рядку 430 або наведіть пояснення причин незапланованих обсягів",""),"")</f>
      </c>
      <c r="E22" s="722">
        <f>IF('8-НКРЕКП-вода '!F25&gt;0,IF('8-НКРЕКП-вода '!F115=0,"заповніть гр.1 у рядку 430 або наведіть пояснення чому при нульових обсягах є витрати у рядку 025",""),"")</f>
      </c>
      <c r="F22" s="722"/>
      <c r="G22" s="722">
        <f>IF('8-НКРЕКП-вода '!F115*(1+$C22)&lt;'8-НКРЕКП-вода '!G115,"надайте пояснення щодо причин відхилення фактичних обсягів від планових",IF('8-НКРЕКП-вода '!F115*(1-$C22)&gt;'8-НКРЕКП-вода '!G115,"надайте пояснення щодо причин відхилення фактичних витрат від планових",""))</f>
      </c>
      <c r="H22" s="722">
        <f>IF('8-НКРЕКП-вода '!G25&gt;0,IF('8-НКРЕКП-вода '!G115=0,"заповніть гр.2 у рядку 430 або наведіть пояснення чому при нульових обсягах є витрати у рядку 025",""),"")</f>
      </c>
      <c r="I22" s="722"/>
      <c r="J22" s="722">
        <f>IF('8-НКРЕКП-вода '!M115&gt;0,IF('8-НКРЕКП-вода '!L115=0,"заповніть гр.7 у рядку 430 або наведіть пояснення причин незапланованих обсягів",""),"")</f>
      </c>
      <c r="K22" s="722">
        <f>IF('8-НКРЕКП-вода '!L25&gt;0,IF('8-НКРЕКП-вода '!L115=0,"заповніть гр.7 у рядку 430 або наведіть пояснення чому при нульових обсягах є витрати у рядку 025",""),"")</f>
      </c>
      <c r="L22" s="722"/>
      <c r="M22" s="722">
        <f>IF('8-НКРЕКП-вода '!L115*(1+$C22)&lt;'8-НКРЕКП-вода '!M115,"надайте пояснення щодо причин відхилення фактичних обсягів від планових",IF('8-НКРЕКП-вода '!L115*(1-$C22)&gt;'8-НКРЕКП-вода '!M115,"надайте пояснення щодо причин відхилення фактичних витрат від планових",""))</f>
      </c>
      <c r="N22" s="725">
        <f>IF('8-НКРЕКП-вода '!M25&gt;0,IF('8-НКРЕКП-вода '!M115=0,"заповніть гр.8 у рядку 430 або наведіть пояснення чому при нульових обсягах є витрати у рядку 025",""),"")</f>
      </c>
    </row>
    <row r="23" spans="2:14" s="724" customFormat="1" ht="47.25" customHeight="1">
      <c r="B23" s="736" t="str">
        <f>'8-НКРЕКП-вода '!C97&amp;"     p. "&amp;'8-НКРЕКП-вода '!E97</f>
        <v>Середньооблікова кількість штатних працівників     p. 370</v>
      </c>
      <c r="C23" s="734">
        <v>0</v>
      </c>
      <c r="D23" s="726">
        <f>IF('8-НКРЕКП-вода '!G97&gt;0,IF('8-НКРЕКП-вода '!F97=0,"заповніть гр.1 у рядку 370",""),"")</f>
      </c>
      <c r="E23" s="721">
        <f>IF(('8-НКРЕКП-вода '!F97+'8-НКРЕКП-вода '!L97)&lt;('8-НКРЕКП-вода '!G97+'8-НКРЕКП-вода '!M97),"надайте пояснення щодо причин відхилення фактичної чисельності від планової (сукупної по водопостачанню та водовідведенню)","")</f>
      </c>
      <c r="F23" s="727"/>
      <c r="G23" s="726"/>
      <c r="H23" s="726"/>
      <c r="I23" s="727"/>
      <c r="J23" s="726">
        <f>IF('8-НКРЕКП-вода '!M97&gt;0,IF('8-НКРЕКП-вода '!L97=0,"заповніть гр.7 у рядку 370",""),"")</f>
      </c>
      <c r="K23" s="721"/>
      <c r="L23" s="727"/>
      <c r="M23" s="726"/>
      <c r="N23" s="728"/>
    </row>
    <row r="24" spans="2:14" s="729" customFormat="1" ht="47.25" customHeight="1">
      <c r="B24" s="730" t="str">
        <f>'8-НКРЕКП-вода '!C99&amp;"     p. "&amp;'8-НКРЕКП-вода '!E99</f>
        <v>Середньомісячні витрати на оплату праці  штатного працівника      p. 380</v>
      </c>
      <c r="C24" s="735"/>
      <c r="D24" s="722">
        <f>IF('8-НКРЕКП-вода '!G99&gt;0,IF('8-НКРЕКП-вода '!F99=0,"заповніть гр.1 у рядку 380",""),"")</f>
      </c>
      <c r="E24" s="722"/>
      <c r="F24" s="722"/>
      <c r="G24" s="722"/>
      <c r="H24" s="722"/>
      <c r="I24" s="722"/>
      <c r="J24" s="722">
        <f>IF('8-НКРЕКП-вода '!M99&gt;0,IF('8-НКРЕКП-вода '!L99=0,"заповніть гр.7 у рядку 380",""),"")</f>
      </c>
      <c r="K24" s="722"/>
      <c r="L24" s="722"/>
      <c r="M24" s="722"/>
      <c r="N24" s="725"/>
    </row>
    <row r="25" spans="2:14" s="724" customFormat="1" ht="47.25" customHeight="1">
      <c r="B25" s="736" t="str">
        <f>'8-НКРЕКП-вода '!C75&amp;"     p. "&amp;'8-НКРЕКП-вода '!E75</f>
        <v>Фінансові витрати      p. 225</v>
      </c>
      <c r="C25" s="734">
        <v>0.05</v>
      </c>
      <c r="D25" s="726">
        <f>IF('8-НКРЕКП-вода '!G75&gt;0,IF('8-НКРЕКП-вода '!F75=0,"заповніть гр.1 у рядку 225 або наведіть пояснення причин незапланованих витрат",""),"")</f>
      </c>
      <c r="E25" s="721">
        <f>IF('8-НКРЕКП-вода '!F75*(1+$C25)&lt;'8-НКРЕКП-вода '!G75,"надайте пояснення щодо причин відхилення фактичних витрат від планових",IF('8-НКРЕКП-вода '!F75*(1-$C25)&gt;'8-НКРЕКП-вода '!G75,"надайте пояснення щодо причин відхилення фактичних витрат від планових",""))</f>
      </c>
      <c r="F25" s="727"/>
      <c r="G25" s="726">
        <f>IF('8-НКРЕКП-вода '!F75&gt;0,IF('8-НКРЕКП-вода '!G75=0,"заповніть гр.2 у рядку 225 або надайте пояснення чому не використані заплановані кошти",""),"")</f>
      </c>
      <c r="H25" s="726"/>
      <c r="I25" s="727"/>
      <c r="J25" s="726">
        <f>IF('8-НКРЕКП-вода '!M75&gt;0,IF('8-НКРЕКП-вода '!L75=0,"заповніть гр.7 у рядку 225 або наведіть пояснення чому є незаплановані витрат",""),"")</f>
      </c>
      <c r="K25" s="721">
        <f>IF('8-НКРЕКП-вода '!L75*(1+$C25)&lt;'8-НКРЕКП-вода '!M75,"надайте пояснення щодо причин відхилення фактичних витрат від планових",IF('8-НКРЕКП-вода '!L75*(1-$C25)&gt;'8-НКРЕКП-вода '!M75,"надайте пояснення щодо причин відхилення фактичних витрат від планових",""))</f>
      </c>
      <c r="L25" s="727"/>
      <c r="M25" s="726">
        <f>IF('8-НКРЕКП-вода '!L75&gt;0,IF('8-НКРЕКП-вода '!M75=0,"заповніть гр.8 у рядку 225 або надайте пояснення чому не використані заплановані кошти",""),"")</f>
      </c>
      <c r="N25" s="728"/>
    </row>
    <row r="26" spans="2:14" s="724" customFormat="1" ht="50.25" customHeight="1">
      <c r="B26" s="730" t="str">
        <f>'8-НКРЕКП-вода '!C74&amp;"     p. "&amp;'8-НКРЕКП-вода '!E74</f>
        <v>решта витрат операційної діяльності     p. 220</v>
      </c>
      <c r="C26" s="735">
        <v>0.05</v>
      </c>
      <c r="D26" s="722">
        <f>IF('8-НКРЕКП-вода '!G74&gt;0,IF('8-НКРЕКП-вода '!F74=0,"заповніть гр.1 у рядку 220 або наведіть пояснення причин незапланованих витрат",""),"")</f>
      </c>
      <c r="E26" s="722">
        <f>IF('8-НКРЕКП-вода '!F74*(1+$C26)&lt;'8-НКРЕКП-вода '!G74,"надайте пояснення щодо причин відхилення фактичних обсягів від планових",IF('8-НКРЕКП-вода '!F74*(1-$C26)&gt;'8-НКРЕКП-вода '!G74,"надайте пояснення щодо причин відхилення фактичних обсягів від планових",""))</f>
      </c>
      <c r="F26" s="722"/>
      <c r="G26" s="722"/>
      <c r="H26" s="722"/>
      <c r="I26" s="722"/>
      <c r="J26" s="722">
        <f>IF('8-НКРЕКП-вода '!M74&gt;0,IF('8-НКРЕКП-вода '!L74=0,"заповніть гр.7 у рядку 220 або наведіть пояснення чому є незаплановані витрат",""),"")</f>
      </c>
      <c r="K26" s="722">
        <f>IF('8-НКРЕКП-вода '!L74*(1+$C26)&lt;'8-НКРЕКП-вода '!M74,"надайте пояснення щодо причин відхилення фактичних обсягів від планових",IF('8-НКРЕКП-вода '!L74*(1-$C26)&gt;'8-НКРЕКП-вода '!M74,"надайте пояснення щодо причин відхилення фактичних обсягів від планових",""))</f>
      </c>
      <c r="L26" s="722"/>
      <c r="M26" s="722"/>
      <c r="N26" s="725"/>
    </row>
    <row r="28" spans="2:12" s="724" customFormat="1" ht="11.25">
      <c r="B28" s="733"/>
      <c r="C28" s="733"/>
      <c r="F28" s="731"/>
      <c r="I28" s="731"/>
      <c r="L28" s="731"/>
    </row>
    <row r="29" spans="2:12" s="724" customFormat="1" ht="11.25">
      <c r="B29" s="732"/>
      <c r="C29" s="732"/>
      <c r="F29" s="731"/>
      <c r="I29" s="731"/>
      <c r="L29" s="731"/>
    </row>
    <row r="30" spans="2:12" s="724" customFormat="1" ht="11.25">
      <c r="B30" s="732"/>
      <c r="C30" s="732"/>
      <c r="F30" s="731"/>
      <c r="I30" s="731"/>
      <c r="L30" s="731"/>
    </row>
  </sheetData>
  <sheetProtection password="C777" sheet="1" objects="1" scenarios="1" selectLockedCells="1"/>
  <mergeCells count="2">
    <mergeCell ref="B3:B4"/>
    <mergeCell ref="C3:C4"/>
  </mergeCells>
  <printOptions/>
  <pageMargins left="0.2362204724409449" right="0.1968503937007874" top="0.35433070866141736" bottom="0.2755905511811024" header="0.31496062992125984" footer="0.1968503937007874"/>
  <pageSetup horizontalDpi="600" verticalDpi="600" orientation="landscape" paperSize="9" scale="7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Сухачевська Т.А.</dc:creator>
  <cp:keywords/>
  <dc:description/>
  <cp:lastModifiedBy>Ірина Гаврилюк</cp:lastModifiedBy>
  <cp:lastPrinted>2023-12-11T13:09:31Z</cp:lastPrinted>
  <dcterms:created xsi:type="dcterms:W3CDTF">2014-01-10T09:04:17Z</dcterms:created>
  <dcterms:modified xsi:type="dcterms:W3CDTF">2023-12-13T08:17:30Z</dcterms:modified>
  <cp:category/>
  <cp:version/>
  <cp:contentType/>
  <cp:contentStatus/>
</cp:coreProperties>
</file>